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hs-fileserver1\redirected\Documents\HarryMcDermott\Documents\My Documents\"/>
    </mc:Choice>
  </mc:AlternateContent>
  <bookViews>
    <workbookView xWindow="0" yWindow="0" windowWidth="28800" windowHeight="12435"/>
  </bookViews>
  <sheets>
    <sheet name="All accts15.16MidYr" sheetId="1" r:id="rId1"/>
    <sheet name="Proposed Oper Exp Detail15.16" sheetId="2" r:id="rId2"/>
    <sheet name="All accts16.17" sheetId="3" r:id="rId3"/>
    <sheet name="Proposed Oper Exp Detail 16.17" sheetId="4" r:id="rId4"/>
  </sheets>
  <externalReferences>
    <externalReference r:id="rId5"/>
  </externalReferences>
  <definedNames>
    <definedName name="_xlnm.Print_Area" localSheetId="0">'All accts15.16MidYr'!$A$1:$Q$44</definedName>
    <definedName name="_xlnm.Print_Area" localSheetId="2">'All accts16.17'!$A$1:$R$45</definedName>
    <definedName name="_xlnm.Print_Area" localSheetId="3">'Proposed Oper Exp Detail 16.17'!$A$1:$O$57</definedName>
    <definedName name="_xlnm.Print_Area" localSheetId="1">'Proposed Oper Exp Detail15.16'!$A$1:$P$55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3" l="1"/>
  <c r="N40" i="1"/>
  <c r="L47" i="4" l="1"/>
  <c r="L55" i="4" s="1"/>
  <c r="M54" i="4" l="1"/>
  <c r="M46" i="4"/>
  <c r="M51" i="4"/>
  <c r="M47" i="4"/>
  <c r="M48" i="4"/>
  <c r="M52" i="4"/>
  <c r="M49" i="4"/>
  <c r="M53" i="4"/>
  <c r="M50" i="4"/>
  <c r="M55" i="4" l="1"/>
  <c r="D54" i="4" l="1"/>
  <c r="F39" i="3"/>
  <c r="F38" i="3"/>
  <c r="F38" i="1"/>
  <c r="F37" i="1"/>
  <c r="N39" i="3"/>
  <c r="N37" i="1"/>
  <c r="E53" i="4" l="1"/>
  <c r="D56" i="4"/>
  <c r="E56" i="4" s="1"/>
  <c r="E46" i="4"/>
  <c r="E50" i="4"/>
  <c r="E47" i="4"/>
  <c r="E51" i="4"/>
  <c r="E48" i="4"/>
  <c r="E52" i="4"/>
  <c r="E49" i="4"/>
  <c r="N38" i="3"/>
  <c r="M45" i="2"/>
  <c r="M53" i="2" s="1"/>
  <c r="N52" i="2" s="1"/>
  <c r="D52" i="2"/>
  <c r="E44" i="2" s="1"/>
  <c r="E54" i="4" l="1"/>
  <c r="E49" i="2"/>
  <c r="E45" i="2"/>
  <c r="E50" i="2"/>
  <c r="E48" i="2"/>
  <c r="E46" i="2"/>
  <c r="E51" i="2"/>
  <c r="E47" i="2"/>
  <c r="D54" i="2"/>
  <c r="E54" i="2" s="1"/>
  <c r="N45" i="2"/>
  <c r="N49" i="2"/>
  <c r="N46" i="2"/>
  <c r="N50" i="2"/>
  <c r="N47" i="2"/>
  <c r="N51" i="2"/>
  <c r="N44" i="2"/>
  <c r="N48" i="2"/>
  <c r="N42" i="3"/>
  <c r="O41" i="3"/>
  <c r="F40" i="3"/>
  <c r="F39" i="1"/>
  <c r="N38" i="1"/>
  <c r="N41" i="1" s="1"/>
  <c r="O40" i="1" s="1"/>
  <c r="O40" i="3" l="1"/>
  <c r="O38" i="3"/>
  <c r="G38" i="1"/>
  <c r="N43" i="1"/>
  <c r="E52" i="2"/>
  <c r="G39" i="3"/>
  <c r="N44" i="3"/>
  <c r="O39" i="3"/>
  <c r="G38" i="3"/>
  <c r="G37" i="1"/>
  <c r="G39" i="1" s="1"/>
  <c r="O39" i="1"/>
  <c r="O38" i="1"/>
  <c r="O37" i="1"/>
  <c r="N53" i="2"/>
  <c r="G40" i="3" l="1"/>
  <c r="O42" i="3"/>
  <c r="O41" i="1"/>
</calcChain>
</file>

<file path=xl/comments1.xml><?xml version="1.0" encoding="utf-8"?>
<comments xmlns="http://schemas.openxmlformats.org/spreadsheetml/2006/main">
  <authors>
    <author>Shiela M. Soto</author>
  </authors>
  <commentList>
    <comment ref="N37" authorId="0" shapeId="0">
      <text>
        <r>
          <rPr>
            <b/>
            <sz val="9"/>
            <color indexed="81"/>
            <rFont val="Tahoma"/>
            <family val="2"/>
          </rPr>
          <t>Shiela M. Soto:</t>
        </r>
        <r>
          <rPr>
            <sz val="9"/>
            <color indexed="81"/>
            <rFont val="Tahoma"/>
            <family val="2"/>
          </rPr>
          <t xml:space="preserve">
Includes $212,400 pulled from Fund balance to support Salary &amp; ERE </t>
        </r>
      </text>
    </comment>
  </commentList>
</comments>
</file>

<file path=xl/comments2.xml><?xml version="1.0" encoding="utf-8"?>
<comments xmlns="http://schemas.openxmlformats.org/spreadsheetml/2006/main">
  <authors>
    <author>Jody Moll</author>
  </authors>
  <commentList>
    <comment ref="N38" authorId="0" shapeId="0">
      <text>
        <r>
          <rPr>
            <b/>
            <sz val="9"/>
            <color indexed="81"/>
            <rFont val="Tahoma"/>
            <family val="2"/>
          </rPr>
          <t>Jody Moll:</t>
        </r>
        <r>
          <rPr>
            <sz val="9"/>
            <color indexed="81"/>
            <rFont val="Tahoma"/>
            <family val="2"/>
          </rPr>
          <t xml:space="preserve">
Includes $499,500 Salary and ERE pulled up from Fund Balance.</t>
        </r>
      </text>
    </comment>
  </commentList>
</comments>
</file>

<file path=xl/sharedStrings.xml><?xml version="1.0" encoding="utf-8"?>
<sst xmlns="http://schemas.openxmlformats.org/spreadsheetml/2006/main" count="100" uniqueCount="50">
  <si>
    <t>Total Campus Health All Accounts</t>
  </si>
  <si>
    <t>Total Campus Health Expense Breakdown</t>
  </si>
  <si>
    <t>EXPENSES</t>
  </si>
  <si>
    <t xml:space="preserve">Salary and ERE            </t>
  </si>
  <si>
    <t>Health &amp; Rec</t>
  </si>
  <si>
    <t xml:space="preserve">Operations                  </t>
  </si>
  <si>
    <t xml:space="preserve">Capital                            </t>
  </si>
  <si>
    <t>Transfer out</t>
  </si>
  <si>
    <t xml:space="preserve">Total H&amp;R Fee         </t>
  </si>
  <si>
    <t>Health &amp; Recreation Fee Breakdown</t>
  </si>
  <si>
    <t>Health &amp; Recreation Fee</t>
  </si>
  <si>
    <t>Operations Expense Detail</t>
  </si>
  <si>
    <t xml:space="preserve">Total H&amp;R Fee/Operations         </t>
  </si>
  <si>
    <t>2015-2016</t>
  </si>
  <si>
    <t>Local/Non-Health &amp; Rec</t>
  </si>
  <si>
    <t>Transfer Out</t>
  </si>
  <si>
    <t xml:space="preserve">     Medical Salary &amp; ERE</t>
  </si>
  <si>
    <t xml:space="preserve">     CAPS Salary &amp; ERE</t>
  </si>
  <si>
    <t xml:space="preserve">     Admin Salary &amp; ERE</t>
  </si>
  <si>
    <t xml:space="preserve">     HPPS Salary &amp; ERE</t>
  </si>
  <si>
    <t xml:space="preserve">     Operations                  </t>
  </si>
  <si>
    <t xml:space="preserve">     UA ASC Tax</t>
  </si>
  <si>
    <t xml:space="preserve">     SAEM Health &amp; Wellness Transfer</t>
  </si>
  <si>
    <t>TOTAL EXPENSES</t>
  </si>
  <si>
    <t xml:space="preserve">     Oasis Transfer </t>
  </si>
  <si>
    <t>REVENUE:</t>
  </si>
  <si>
    <t xml:space="preserve">     CHS' Estimated H &amp; R Revenue *</t>
  </si>
  <si>
    <r>
      <t xml:space="preserve">               *</t>
    </r>
    <r>
      <rPr>
        <sz val="10"/>
        <color theme="1"/>
        <rFont val="Calibri"/>
        <family val="2"/>
        <scheme val="minor"/>
      </rPr>
      <t xml:space="preserve"> based on Budget Office projections</t>
    </r>
  </si>
  <si>
    <t>ESTIMATED NET CHANGE *</t>
  </si>
  <si>
    <r>
      <t xml:space="preserve">     </t>
    </r>
    <r>
      <rPr>
        <sz val="10"/>
        <color theme="1"/>
        <rFont val="Calibri"/>
        <family val="2"/>
        <scheme val="minor"/>
      </rPr>
      <t>* the difference will be supported by our fund balance</t>
    </r>
  </si>
  <si>
    <t>OPERATIONS:</t>
  </si>
  <si>
    <t xml:space="preserve">    Communications/UITS                </t>
  </si>
  <si>
    <t xml:space="preserve">    Custodial/Housekeeping            </t>
  </si>
  <si>
    <t xml:space="preserve">    Building Maintenance</t>
  </si>
  <si>
    <t xml:space="preserve">    PnC Maintenance (EMR)             </t>
  </si>
  <si>
    <t xml:space="preserve">    Sonora Quest Lab (CHS Extern) </t>
  </si>
  <si>
    <t xml:space="preserve">    Radiology LTD</t>
  </si>
  <si>
    <t xml:space="preserve">    CBS Technologies (Calibration)</t>
  </si>
  <si>
    <t xml:space="preserve">    Protocall (Counseling after hours)</t>
  </si>
  <si>
    <t xml:space="preserve">    Assured Imaging (X-ray) Sys. Maint.  </t>
  </si>
  <si>
    <t>2016-2017</t>
  </si>
  <si>
    <t>Net Change *</t>
  </si>
  <si>
    <t xml:space="preserve">Health &amp; Rec and Local/Non-Health &amp; Rec </t>
  </si>
  <si>
    <t>Total Revenue and Expenses</t>
  </si>
  <si>
    <t>Health &amp; Rec Expense Breakdown</t>
  </si>
  <si>
    <r>
      <rPr>
        <b/>
        <sz val="14"/>
        <color theme="8"/>
        <rFont val="Calibri"/>
        <family val="2"/>
        <scheme val="minor"/>
      </rPr>
      <t>Projected</t>
    </r>
    <r>
      <rPr>
        <b/>
        <sz val="14"/>
        <color theme="1"/>
        <rFont val="Calibri"/>
        <family val="2"/>
        <scheme val="minor"/>
      </rPr>
      <t xml:space="preserve"> for 2015 - 2016</t>
    </r>
  </si>
  <si>
    <r>
      <t xml:space="preserve">Mid-Year </t>
    </r>
    <r>
      <rPr>
        <b/>
        <sz val="14"/>
        <color theme="8"/>
        <rFont val="Calibri"/>
        <family val="2"/>
        <scheme val="minor"/>
      </rPr>
      <t xml:space="preserve">Projected </t>
    </r>
    <r>
      <rPr>
        <b/>
        <sz val="14"/>
        <color theme="1"/>
        <rFont val="Calibri"/>
        <family val="2"/>
        <scheme val="minor"/>
      </rPr>
      <t>for 2015-2016</t>
    </r>
  </si>
  <si>
    <t>Health &amp; Rec and Local/Non-Health &amp; Rec</t>
  </si>
  <si>
    <r>
      <rPr>
        <b/>
        <sz val="14"/>
        <color theme="8"/>
        <rFont val="Calibri"/>
        <family val="2"/>
        <scheme val="minor"/>
      </rPr>
      <t>Proposed</t>
    </r>
    <r>
      <rPr>
        <b/>
        <sz val="14"/>
        <color theme="1"/>
        <rFont val="Calibri"/>
        <family val="2"/>
        <scheme val="minor"/>
      </rPr>
      <t xml:space="preserve"> 2016 - 2017</t>
    </r>
  </si>
  <si>
    <r>
      <rPr>
        <b/>
        <sz val="14"/>
        <color theme="8"/>
        <rFont val="Calibri"/>
        <family val="2"/>
        <scheme val="minor"/>
      </rPr>
      <t>Proposed</t>
    </r>
    <r>
      <rPr>
        <b/>
        <sz val="14"/>
        <color theme="1"/>
        <rFont val="Calibri"/>
        <family val="2"/>
        <scheme val="minor"/>
      </rPr>
      <t xml:space="preserve"> for 2016 - 2017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</si>
</sst>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164" formatCode="&quot;$&quot;#,##0"/>
    <numFmt numFmtId="165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6" fontId="1" fillId="0" borderId="0" xfId="0" applyNumberFormat="1" applyFont="1"/>
    <xf numFmtId="10" fontId="1" fillId="0" borderId="0" xfId="0" applyNumberFormat="1" applyFont="1"/>
    <xf numFmtId="0" fontId="1" fillId="0" borderId="1" xfId="0" applyFont="1" applyBorder="1"/>
    <xf numFmtId="6" fontId="1" fillId="0" borderId="1" xfId="0" applyNumberFormat="1" applyFont="1" applyBorder="1"/>
    <xf numFmtId="9" fontId="1" fillId="0" borderId="0" xfId="0" applyNumberFormat="1" applyFont="1"/>
    <xf numFmtId="6" fontId="0" fillId="0" borderId="0" xfId="0" applyNumberFormat="1"/>
    <xf numFmtId="0" fontId="1" fillId="0" borderId="0" xfId="0" applyFont="1" applyFill="1"/>
    <xf numFmtId="42" fontId="1" fillId="0" borderId="0" xfId="0" applyNumberFormat="1" applyFont="1" applyFill="1"/>
    <xf numFmtId="5" fontId="1" fillId="0" borderId="0" xfId="0" applyNumberFormat="1" applyFont="1" applyFill="1"/>
    <xf numFmtId="5" fontId="1" fillId="0" borderId="1" xfId="0" applyNumberFormat="1" applyFont="1" applyFill="1" applyBorder="1"/>
    <xf numFmtId="5" fontId="1" fillId="0" borderId="0" xfId="0" applyNumberFormat="1" applyFont="1"/>
    <xf numFmtId="10" fontId="0" fillId="0" borderId="0" xfId="0" applyNumberFormat="1"/>
    <xf numFmtId="0" fontId="2" fillId="0" borderId="0" xfId="0" applyFont="1"/>
    <xf numFmtId="42" fontId="2" fillId="0" borderId="0" xfId="0" applyNumberFormat="1" applyFont="1" applyFill="1"/>
    <xf numFmtId="3" fontId="0" fillId="0" borderId="0" xfId="0" applyNumberFormat="1" applyFill="1"/>
    <xf numFmtId="9" fontId="0" fillId="0" borderId="0" xfId="0" applyNumberFormat="1"/>
    <xf numFmtId="0" fontId="0" fillId="0" borderId="0" xfId="0" applyBorder="1"/>
    <xf numFmtId="38" fontId="0" fillId="0" borderId="0" xfId="0" applyNumberFormat="1" applyBorder="1"/>
    <xf numFmtId="164" fontId="1" fillId="0" borderId="0" xfId="0" applyNumberFormat="1" applyFont="1" applyFill="1"/>
    <xf numFmtId="164" fontId="1" fillId="0" borderId="1" xfId="0" applyNumberFormat="1" applyFont="1" applyFill="1" applyBorder="1"/>
    <xf numFmtId="164" fontId="1" fillId="0" borderId="0" xfId="0" applyNumberFormat="1" applyFont="1"/>
    <xf numFmtId="6" fontId="1" fillId="0" borderId="0" xfId="0" applyNumberFormat="1" applyFont="1" applyFill="1"/>
    <xf numFmtId="6" fontId="1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9" fontId="1" fillId="0" borderId="1" xfId="0" applyNumberFormat="1" applyFont="1" applyBorder="1"/>
    <xf numFmtId="0" fontId="1" fillId="0" borderId="0" xfId="0" applyFont="1" applyBorder="1"/>
    <xf numFmtId="5" fontId="1" fillId="0" borderId="0" xfId="0" applyNumberFormat="1" applyFont="1" applyFill="1" applyBorder="1"/>
    <xf numFmtId="165" fontId="1" fillId="0" borderId="0" xfId="0" applyNumberFormat="1" applyFont="1"/>
    <xf numFmtId="165" fontId="1" fillId="0" borderId="0" xfId="0" applyNumberFormat="1" applyFont="1" applyBorder="1"/>
    <xf numFmtId="0" fontId="7" fillId="0" borderId="0" xfId="0" applyFont="1"/>
    <xf numFmtId="5" fontId="6" fillId="0" borderId="0" xfId="0" applyNumberFormat="1" applyFont="1" applyFill="1" applyBorder="1"/>
    <xf numFmtId="9" fontId="6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2" xfId="0" applyFont="1" applyBorder="1"/>
    <xf numFmtId="0" fontId="0" fillId="0" borderId="2" xfId="0" applyBorder="1"/>
    <xf numFmtId="5" fontId="9" fillId="0" borderId="2" xfId="0" applyNumberFormat="1" applyFont="1" applyFill="1" applyBorder="1"/>
    <xf numFmtId="165" fontId="1" fillId="0" borderId="1" xfId="0" applyNumberFormat="1" applyFont="1" applyBorder="1"/>
    <xf numFmtId="9" fontId="9" fillId="0" borderId="2" xfId="0" applyNumberFormat="1" applyFont="1" applyBorder="1"/>
    <xf numFmtId="6" fontId="6" fillId="0" borderId="0" xfId="0" applyNumberFormat="1" applyFont="1" applyBorder="1"/>
    <xf numFmtId="42" fontId="1" fillId="0" borderId="1" xfId="0" applyNumberFormat="1" applyFont="1" applyFill="1" applyBorder="1"/>
    <xf numFmtId="5" fontId="1" fillId="0" borderId="1" xfId="0" applyNumberFormat="1" applyFont="1" applyBorder="1"/>
    <xf numFmtId="165" fontId="6" fillId="0" borderId="0" xfId="0" applyNumberFormat="1" applyFont="1"/>
    <xf numFmtId="0" fontId="10" fillId="0" borderId="0" xfId="0" applyFont="1"/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99FF"/>
      <color rgb="FFFF3333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Campus</a:t>
            </a:r>
            <a:r>
              <a:rPr lang="en-US" baseline="0"/>
              <a:t> Health Expense Breakdown </a:t>
            </a:r>
            <a:r>
              <a:rPr lang="en-US" baseline="0">
                <a:solidFill>
                  <a:schemeClr val="accent5"/>
                </a:solidFill>
              </a:rPr>
              <a:t>Projected</a:t>
            </a:r>
            <a:r>
              <a:rPr lang="en-US" baseline="0"/>
              <a:t> for 2015-2016</a:t>
            </a:r>
          </a:p>
          <a:p>
            <a:pPr>
              <a:defRPr/>
            </a:pPr>
            <a:r>
              <a:rPr lang="en-US" baseline="0"/>
              <a:t>$13,692,400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-0.23845229312264415"/>
                  <c:y val="-0.2478990557214831"/>
                </c:manualLayout>
              </c:layout>
              <c:tx>
                <c:rich>
                  <a:bodyPr/>
                  <a:lstStyle/>
                  <a:p>
                    <a:r>
                      <a:rPr lang="en-US" sz="1050" baseline="0"/>
                      <a:t>Salary and ERE, </a:t>
                    </a:r>
                    <a:fld id="{5623B915-2170-4AAB-96A0-8FF98C4C994C}" type="VALUE">
                      <a:rPr lang="en-US" sz="1050" baseline="0"/>
                      <a:pPr/>
                      <a:t>[VALUE]</a:t>
                    </a:fld>
                    <a:r>
                      <a:rPr lang="en-US" sz="1050" baseline="0"/>
                      <a:t>, </a:t>
                    </a:r>
                  </a:p>
                  <a:p>
                    <a:fld id="{33AE75CA-114D-45D4-938C-938554777591}" type="PERCENTAGE">
                      <a:rPr lang="en-US" sz="1050" baseline="0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79338868842413"/>
                      <c:h val="0.2050830140485312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0442930153321973"/>
                  <c:y val="3.36742389959875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Operations,</a:t>
                    </a:r>
                    <a:r>
                      <a:rPr lang="en-US" baseline="0"/>
                      <a:t> </a:t>
                    </a:r>
                    <a:fld id="{F5FACD02-6721-458F-9E6F-5FFF42D6D6E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</a:p>
                  <a:p>
                    <a:fld id="{EB62906E-0B55-441E-86D7-211682866AE2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398637137989779"/>
                      <c:h val="0.13282247765006386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6101758574897067E-2"/>
                  <c:y val="1.245824157037836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'All accts15.16MidYr'!$L$37:$L$40</c:f>
              <c:strCache>
                <c:ptCount val="4"/>
                <c:pt idx="0">
                  <c:v>Salary and ERE            </c:v>
                </c:pt>
                <c:pt idx="1">
                  <c:v>Operations                  </c:v>
                </c:pt>
                <c:pt idx="2">
                  <c:v>Capital                            </c:v>
                </c:pt>
                <c:pt idx="3">
                  <c:v>Transfer Out</c:v>
                </c:pt>
              </c:strCache>
            </c:strRef>
          </c:cat>
          <c:val>
            <c:numRef>
              <c:f>'All accts15.16MidYr'!$N$37:$N$40</c:f>
              <c:numCache>
                <c:formatCode>"$"#,##0_);[Red]\("$"#,##0\)</c:formatCode>
                <c:ptCount val="4"/>
                <c:pt idx="0">
                  <c:v>9185200</c:v>
                </c:pt>
                <c:pt idx="1">
                  <c:v>2899100</c:v>
                </c:pt>
                <c:pt idx="2">
                  <c:v>0</c:v>
                </c:pt>
                <c:pt idx="3">
                  <c:v>1608100</c:v>
                </c:pt>
              </c:numCache>
            </c:numRef>
          </c:val>
        </c:ser>
        <c:ser>
          <c:idx val="1"/>
          <c:order val="1"/>
          <c:tx>
            <c:v>Series 2</c:v>
          </c:tx>
          <c:val>
            <c:numRef>
              <c:f>'All accts15.16MidYr'!$O$37:$O$40</c:f>
              <c:numCache>
                <c:formatCode>0%</c:formatCode>
                <c:ptCount val="4"/>
                <c:pt idx="0">
                  <c:v>0.67082469106949838</c:v>
                </c:pt>
                <c:pt idx="1">
                  <c:v>0.21173059507463995</c:v>
                </c:pt>
                <c:pt idx="2">
                  <c:v>0</c:v>
                </c:pt>
                <c:pt idx="3">
                  <c:v>0.11744471385586165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Campus</a:t>
            </a:r>
            <a:r>
              <a:rPr lang="en-US" baseline="0"/>
              <a:t> Health All Accounts </a:t>
            </a:r>
          </a:p>
          <a:p>
            <a:pPr>
              <a:defRPr/>
            </a:pPr>
            <a:r>
              <a:rPr lang="en-US" baseline="0">
                <a:solidFill>
                  <a:schemeClr val="accent5"/>
                </a:solidFill>
              </a:rPr>
              <a:t>Projected</a:t>
            </a:r>
            <a:r>
              <a:rPr lang="en-US" baseline="0"/>
              <a:t> for 2015-2016</a:t>
            </a:r>
          </a:p>
          <a:p>
            <a:pPr>
              <a:defRPr/>
            </a:pPr>
            <a:r>
              <a:rPr lang="en-US" baseline="0"/>
              <a:t>$13,385,000</a:t>
            </a:r>
          </a:p>
        </c:rich>
      </c:tx>
      <c:layout>
        <c:manualLayout>
          <c:xMode val="edge"/>
          <c:yMode val="edge"/>
          <c:x val="0.20020041309269332"/>
          <c:y val="1.28452177557725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"/>
            <c:bubble3D val="0"/>
            <c:spPr>
              <a:solidFill>
                <a:srgbClr val="FF3333"/>
              </a:solidFill>
              <a:ln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-0.20512145234816787"/>
                  <c:y val="-4.2502701541466591E-2"/>
                </c:manualLayout>
              </c:layout>
              <c:tx>
                <c:rich>
                  <a:bodyPr/>
                  <a:lstStyle/>
                  <a:p>
                    <a:pPr>
                      <a:defRPr sz="11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1100" b="1">
                        <a:solidFill>
                          <a:sysClr val="windowText" lastClr="000000"/>
                        </a:solidFill>
                      </a:rPr>
                      <a:t>Local/Non-Health &amp; Rec, $7,066,100</a:t>
                    </a:r>
                  </a:p>
                  <a:p>
                    <a:pPr>
                      <a:defRPr sz="11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1100" b="1">
                        <a:solidFill>
                          <a:sysClr val="windowText" lastClr="000000"/>
                        </a:solidFill>
                      </a:rPr>
                      <a:t>53% </a:t>
                    </a:r>
                    <a:endParaRPr lang="en-US" sz="110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553440370038632"/>
                      <c:h val="0.1428774582409050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5034697747382906"/>
                  <c:y val="2.6292643594362987E-2"/>
                </c:manualLayout>
              </c:layout>
              <c:tx>
                <c:rich>
                  <a:bodyPr/>
                  <a:lstStyle/>
                  <a:p>
                    <a:pPr>
                      <a:defRPr sz="11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1100" b="1">
                        <a:solidFill>
                          <a:sysClr val="windowText" lastClr="000000"/>
                        </a:solidFill>
                      </a:rPr>
                      <a:t>Health &amp; Rec, $6,318,900,</a:t>
                    </a:r>
                  </a:p>
                  <a:p>
                    <a:pPr>
                      <a:defRPr sz="11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1100" b="1">
                        <a:solidFill>
                          <a:sysClr val="windowText" lastClr="000000"/>
                        </a:solidFill>
                      </a:rPr>
                      <a:t>47% </a:t>
                    </a:r>
                    <a:endParaRPr lang="en-US" sz="110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55583777834218"/>
                      <c:h val="0.14801554534321409"/>
                    </c:manualLayout>
                  </c15:layout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="1"/>
                      <a:t>Hlth &amp; Rec </a:t>
                    </a:r>
                  </a:p>
                  <a:p>
                    <a:r>
                      <a:rPr lang="en-US" b="1"/>
                      <a:t>$5,374,300</a:t>
                    </a:r>
                  </a:p>
                  <a:p>
                    <a:r>
                      <a:rPr lang="en-US" b="1"/>
                      <a:t>44.39% 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'All accts15.16MidYr'!$F$37:$F$38</c:f>
              <c:numCache>
                <c:formatCode>"$"#,##0_);[Red]\("$"#,##0\)</c:formatCode>
                <c:ptCount val="2"/>
                <c:pt idx="0">
                  <c:v>7066100</c:v>
                </c:pt>
                <c:pt idx="1">
                  <c:v>6318900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>
      <c:oddHeader>&amp;C&amp;"-,Bold"&amp;14Hlth &amp; Rec and Local/Non-Hlth &amp; Rec 
Total Revenue and Expenses
Mid-Year 2015 - 2016</c:oddHeader>
    </c:headerFooter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600"/>
              <a:t>H&amp;R Fee Expense Breakdown </a:t>
            </a:r>
            <a:r>
              <a:rPr lang="en-US" sz="1600">
                <a:solidFill>
                  <a:schemeClr val="accent5"/>
                </a:solidFill>
              </a:rPr>
              <a:t>Projected</a:t>
            </a:r>
            <a:r>
              <a:rPr lang="en-US" sz="1600"/>
              <a:t> for 2015</a:t>
            </a:r>
            <a:r>
              <a:rPr lang="en-US" sz="1600" baseline="0"/>
              <a:t> - 2016:    $4,908,500 + $534,200 + 54,500 + $886,200 + $28,900 = $6,412,300</a:t>
            </a:r>
            <a:endParaRPr lang="en-U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898604595215012E-2"/>
          <c:y val="0.33401754201230049"/>
          <c:w val="0.83407447420510039"/>
          <c:h val="0.58195005713438863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CC99FF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-0.21362010201402234"/>
                  <c:y val="0.16099184398023783"/>
                </c:manualLayout>
              </c:layout>
              <c:tx>
                <c:rich>
                  <a:bodyPr/>
                  <a:lstStyle/>
                  <a:p>
                    <a:r>
                      <a:rPr lang="en-US" sz="1050"/>
                      <a:t>Medical Salary &amp;</a:t>
                    </a:r>
                    <a:r>
                      <a:rPr lang="en-US" sz="1050" baseline="0"/>
                      <a:t> ERE</a:t>
                    </a:r>
                    <a:r>
                      <a:rPr lang="en-US" sz="1050"/>
                      <a:t>, </a:t>
                    </a:r>
                    <a:endParaRPr lang="en-US" sz="1050" baseline="0"/>
                  </a:p>
                  <a:p>
                    <a:fld id="{C6EDAC13-0789-4E2E-BAF5-F48A74F48808}" type="VALUE">
                      <a:rPr lang="en-US" sz="1050"/>
                      <a:pPr/>
                      <a:t>[VALUE]</a:t>
                    </a:fld>
                    <a:r>
                      <a:rPr lang="en-US" sz="1050"/>
                      <a:t>, </a:t>
                    </a:r>
                  </a:p>
                  <a:p>
                    <a:r>
                      <a:rPr lang="en-US" sz="1050"/>
                      <a:t>24.7%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927723056442696"/>
                      <c:h val="9.7457935643826848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22071427998454196"/>
                  <c:y val="-0.11541131448914049"/>
                </c:manualLayout>
              </c:layout>
              <c:tx>
                <c:rich>
                  <a:bodyPr/>
                  <a:lstStyle/>
                  <a:p>
                    <a:fld id="{AF44B906-6D8C-49B4-BAF7-D9CB578A098E}" type="CATEGORYNAME">
                      <a:rPr lang="en-US"/>
                      <a:pPr/>
                      <a:t>[CATEGORY NAME]</a:t>
                    </a:fld>
                    <a:r>
                      <a:rPr lang="en-US"/>
                      <a:t>,</a:t>
                    </a:r>
                    <a:endParaRPr lang="en-US" baseline="0"/>
                  </a:p>
                  <a:p>
                    <a:fld id="{4465F1B3-413E-443C-A9E1-DC46456F1568}" type="VALUE">
                      <a:rPr lang="en-US"/>
                      <a:pPr/>
                      <a:t>[VALUE]</a:t>
                    </a:fld>
                    <a:r>
                      <a:rPr lang="en-US"/>
                      <a:t>,</a:t>
                    </a:r>
                  </a:p>
                  <a:p>
                    <a:r>
                      <a:rPr lang="en-US"/>
                      <a:t>19.3%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850417219045735"/>
                      <c:h val="0.12179061639533936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7.3121390056642394E-2"/>
                  <c:y val="0"/>
                </c:manualLayout>
              </c:layout>
              <c:tx>
                <c:rich>
                  <a:bodyPr/>
                  <a:lstStyle/>
                  <a:p>
                    <a:fld id="{EF3AF345-62B2-4FD1-BAB5-E560532F924F}" type="CATEGORYNAME">
                      <a:rPr lang="en-US"/>
                      <a:pPr/>
                      <a:t>[CATEGORY NAME]</a:t>
                    </a:fld>
                    <a:r>
                      <a:rPr lang="en-US"/>
                      <a:t>,</a:t>
                    </a:r>
                    <a:endParaRPr lang="en-US" baseline="0"/>
                  </a:p>
                  <a:p>
                    <a:fld id="{7E267171-A845-4E90-9E28-BE37CC185A6E}" type="VALUE">
                      <a:rPr lang="en-US"/>
                      <a:pPr/>
                      <a:t>[VALUE]</a:t>
                    </a:fld>
                    <a:r>
                      <a:rPr lang="en-US"/>
                      <a:t>,</a:t>
                    </a:r>
                  </a:p>
                  <a:p>
                    <a:r>
                      <a:rPr lang="en-US"/>
                      <a:t>5.2%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81696534890558"/>
                      <c:h val="9.6692250815037725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21522041910787323"/>
                  <c:y val="-0.17157331350861166"/>
                </c:manualLayout>
              </c:layout>
              <c:tx>
                <c:rich>
                  <a:bodyPr/>
                  <a:lstStyle/>
                  <a:p>
                    <a:fld id="{5EC5496A-EBBD-4931-B004-B99CC11FA005}" type="CATEGORYNAME">
                      <a:rPr lang="en-US"/>
                      <a:pPr/>
                      <a:t>[CATEGORY NAME]</a:t>
                    </a:fld>
                    <a:r>
                      <a:rPr lang="en-US"/>
                      <a:t>,</a:t>
                    </a:r>
                    <a:endParaRPr lang="en-US" baseline="0"/>
                  </a:p>
                  <a:p>
                    <a:fld id="{8EB75A73-06EF-4CBD-AE7C-CD87F41CA1FB}" type="VALUE">
                      <a:rPr lang="en-US"/>
                      <a:pPr/>
                      <a:t>[VALUE]</a:t>
                    </a:fld>
                    <a:r>
                      <a:rPr lang="en-US"/>
                      <a:t>,</a:t>
                    </a:r>
                  </a:p>
                  <a:p>
                    <a:r>
                      <a:rPr lang="en-US"/>
                      <a:t>27.3%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819844692482997"/>
                      <c:h val="0.1240889843245270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.16707208789579323"/>
                  <c:y val="5.9803926703298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Operations,</a:t>
                    </a:r>
                    <a:endParaRPr lang="en-US" baseline="0"/>
                  </a:p>
                  <a:p>
                    <a:fld id="{B045F65D-2424-4E87-833E-2157A767F16F}" type="VALUE">
                      <a:rPr lang="en-US"/>
                      <a:pPr/>
                      <a:t>[VALUE]</a:t>
                    </a:fld>
                    <a:r>
                      <a:rPr lang="en-US"/>
                      <a:t>,</a:t>
                    </a:r>
                  </a:p>
                  <a:p>
                    <a:r>
                      <a:rPr lang="en-US"/>
                      <a:t>8.3%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954221529456001"/>
                      <c:h val="0.1119961454316493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1.2978186690297605E-2"/>
                  <c:y val="-1.4174522034424427E-2"/>
                </c:manualLayout>
              </c:layout>
              <c:tx>
                <c:rich>
                  <a:bodyPr/>
                  <a:lstStyle/>
                  <a:p>
                    <a:fld id="{3F10FE92-2BBB-4054-B842-8170475720A1}" type="CATEGORYNAME">
                      <a:rPr lang="en-US" sz="1050"/>
                      <a:pPr/>
                      <a:t>[CATEGORY NAME]</a:t>
                    </a:fld>
                    <a:r>
                      <a:rPr lang="en-US" sz="1050"/>
                      <a:t>,</a:t>
                    </a:r>
                    <a:endParaRPr lang="en-US" sz="1050" baseline="0"/>
                  </a:p>
                  <a:p>
                    <a:fld id="{5E8D5956-F7D5-4F58-8705-854B55535E21}" type="VALUE">
                      <a:rPr lang="en-US" sz="1050"/>
                      <a:pPr/>
                      <a:t>[VALUE]</a:t>
                    </a:fld>
                    <a:r>
                      <a:rPr lang="en-US" sz="1050"/>
                      <a:t>,</a:t>
                    </a:r>
                  </a:p>
                  <a:p>
                    <a:r>
                      <a:rPr lang="en-US" sz="1050"/>
                      <a:t>.9%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612082494099622"/>
                      <c:h val="0.1281638605727038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0.15218994117497431"/>
                  <c:y val="0.14277819147809634"/>
                </c:manualLayout>
              </c:layout>
              <c:tx>
                <c:rich>
                  <a:bodyPr/>
                  <a:lstStyle/>
                  <a:p>
                    <a:fld id="{EBE7DF3E-7E18-4572-8653-F2FB79FD8F9B}" type="CATEGORYNAME">
                      <a:rPr lang="en-US" sz="1050"/>
                      <a:pPr/>
                      <a:t>[CATEGORY NAME]</a:t>
                    </a:fld>
                    <a:r>
                      <a:rPr lang="en-US" sz="1050"/>
                      <a:t>,</a:t>
                    </a:r>
                    <a:endParaRPr lang="en-US" sz="1050" baseline="0"/>
                  </a:p>
                  <a:p>
                    <a:fld id="{21410557-88C3-44D0-A665-95314E4EBFEB}" type="VALUE">
                      <a:rPr lang="en-US" sz="1050"/>
                      <a:pPr/>
                      <a:t>[VALUE]</a:t>
                    </a:fld>
                    <a:r>
                      <a:rPr lang="en-US" sz="1050"/>
                      <a:t>,</a:t>
                    </a:r>
                  </a:p>
                  <a:p>
                    <a:r>
                      <a:rPr lang="en-US" sz="1050"/>
                      <a:t>13.8%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344129395723506"/>
                      <c:h val="0.122980763270131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2.5351365639227682E-2"/>
                  <c:y val="-4.0213958696516311E-2"/>
                </c:manualLayout>
              </c:layout>
              <c:tx>
                <c:rich>
                  <a:bodyPr/>
                  <a:lstStyle/>
                  <a:p>
                    <a:fld id="{424D57A2-3E65-438A-AE53-6BD7F6EE0D9D}" type="CATEGORYNAME">
                      <a:rPr lang="en-US"/>
                      <a:pPr/>
                      <a:t>[CATEGORY NAME]</a:t>
                    </a:fld>
                    <a:r>
                      <a:rPr lang="en-US"/>
                      <a:t>,</a:t>
                    </a:r>
                    <a:r>
                      <a:rPr lang="en-US" baseline="0"/>
                      <a:t>
</a:t>
                    </a:r>
                    <a:fld id="{54470419-D9BE-4EF5-8962-596E33E9704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</a:p>
                  <a:p>
                    <a:r>
                      <a:rPr lang="en-US" baseline="0"/>
                      <a:t>.5%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022346418024003"/>
                      <c:h val="9.3468933978088378E-2"/>
                    </c:manualLayout>
                  </c15:layout>
                  <c15:dlblFieldTable/>
                  <c15:showDataLabelsRange val="0"/>
                </c:ext>
              </c:extLst>
            </c:dLbl>
            <c:numFmt formatCode="&quot;$&quot;#,##0;[Red]&quot;$&quot;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'Proposed Oper Exp Detail15.16'!$A$44:$B$51</c:f>
              <c:strCache>
                <c:ptCount val="8"/>
                <c:pt idx="0">
                  <c:v>     Medical Salary &amp; ERE</c:v>
                </c:pt>
                <c:pt idx="1">
                  <c:v>     CAPS Salary &amp; ERE</c:v>
                </c:pt>
                <c:pt idx="2">
                  <c:v>     HPPS Salary &amp; ERE</c:v>
                </c:pt>
                <c:pt idx="3">
                  <c:v>     Admin Salary &amp; ERE</c:v>
                </c:pt>
                <c:pt idx="4">
                  <c:v>     Operations                  </c:v>
                </c:pt>
                <c:pt idx="5">
                  <c:v>     UA ASC Tax</c:v>
                </c:pt>
                <c:pt idx="6">
                  <c:v>     SAEM Health &amp; Wellness Transfer</c:v>
                </c:pt>
                <c:pt idx="7">
                  <c:v>     Oasis Transfer </c:v>
                </c:pt>
              </c:strCache>
            </c:strRef>
          </c:cat>
          <c:val>
            <c:numRef>
              <c:f>'Proposed Oper Exp Detail15.16'!$D$44:$D$51</c:f>
              <c:numCache>
                <c:formatCode>"$"#,##0_);\("$"#,##0\)</c:formatCode>
                <c:ptCount val="8"/>
                <c:pt idx="0">
                  <c:v>1584534</c:v>
                </c:pt>
                <c:pt idx="1">
                  <c:v>1235881</c:v>
                </c:pt>
                <c:pt idx="2">
                  <c:v>336098</c:v>
                </c:pt>
                <c:pt idx="3">
                  <c:v>1751987</c:v>
                </c:pt>
                <c:pt idx="4">
                  <c:v>534200</c:v>
                </c:pt>
                <c:pt idx="5">
                  <c:v>54500</c:v>
                </c:pt>
                <c:pt idx="6">
                  <c:v>886200</c:v>
                </c:pt>
                <c:pt idx="7">
                  <c:v>28900</c:v>
                </c:pt>
              </c:numCache>
            </c:numRef>
          </c:val>
          <c:extLst xmlns:c15="http://schemas.microsoft.com/office/drawing/2012/chart"/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'Proposed Oper Exp Detail15.16'!$A$44:$A$50</c15:sqref>
                        </c15:formulaRef>
                      </c:ext>
                    </c:extLst>
                    <c:strCache>
                      <c:ptCount val="7"/>
                      <c:pt idx="0">
                        <c:v>     Medical Salary &amp; ERE</c:v>
                      </c:pt>
                      <c:pt idx="1">
                        <c:v>     CAPS Salary &amp; ERE</c:v>
                      </c:pt>
                      <c:pt idx="2">
                        <c:v>     HPPS Salary &amp; ERE</c:v>
                      </c:pt>
                      <c:pt idx="3">
                        <c:v>     Admin Salary &amp; ERE</c:v>
                      </c:pt>
                      <c:pt idx="4">
                        <c:v>     Operations                  </c:v>
                      </c:pt>
                      <c:pt idx="5">
                        <c:v>     UA ASC Tax</c:v>
                      </c:pt>
                      <c:pt idx="6">
                        <c:v>     SAEM Health &amp; Wellness Transfer</c:v>
                      </c:pt>
                    </c:strCache>
                  </c:strRef>
                </c:tx>
                <c:dLbls>
                  <c:numFmt formatCode="&quot;$&quot;#,##0;[Red]&quot;$&quot;#,##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vert="horz"/>
                    <a:lstStyle/>
                    <a:p>
                      <a:pPr>
                        <a:defRPr sz="1050" b="1"/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eparator>
</c:separator>
                  <c:showLeaderLines val="1"/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'Proposed Oper Exp Detail15.16'!$A$44:$B$51</c15:sqref>
                        </c15:formulaRef>
                      </c:ext>
                    </c:extLst>
                    <c:strCache>
                      <c:ptCount val="8"/>
                      <c:pt idx="0">
                        <c:v>     Medical Salary &amp; ERE</c:v>
                      </c:pt>
                      <c:pt idx="1">
                        <c:v>     CAPS Salary &amp; ERE</c:v>
                      </c:pt>
                      <c:pt idx="2">
                        <c:v>     HPPS Salary &amp; ERE</c:v>
                      </c:pt>
                      <c:pt idx="3">
                        <c:v>     Admin Salary &amp; ERE</c:v>
                      </c:pt>
                      <c:pt idx="4">
                        <c:v>     Operations                  </c:v>
                      </c:pt>
                      <c:pt idx="5">
                        <c:v>     UA ASC Tax</c:v>
                      </c:pt>
                      <c:pt idx="6">
                        <c:v>     SAEM Health &amp; Wellness Transfer</c:v>
                      </c:pt>
                      <c:pt idx="7">
                        <c:v>     Oasis Transfer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'Proposed Oper Exp Detail15.16'!$A$44:$A$50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</c15:ser>
            </c15:filteredPieSeries>
          </c:ext>
        </c:extLst>
      </c:pieChart>
    </c:plotArea>
    <c:plotVisOnly val="1"/>
    <c:dispBlanksAs val="gap"/>
    <c:showDLblsOverMax val="0"/>
  </c:chart>
  <c:printSettings>
    <c:headerFooter>
      <c:oddHeader>&amp;C&amp;"-,Bold"&amp;14Health &amp; Rec Expense Breakdown
Proposed for 2015 - 2016</c:oddHeader>
    </c:headerFooter>
    <c:pageMargins b="0.75" l="0.7" r="0.7" t="0.75" header="0.3" footer="0.3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700"/>
              <a:t>Health and Recreation Fee</a:t>
            </a:r>
          </a:p>
          <a:p>
            <a:pPr>
              <a:defRPr/>
            </a:pPr>
            <a:r>
              <a:rPr lang="en-US" sz="1700"/>
              <a:t>Mid-Year</a:t>
            </a:r>
            <a:r>
              <a:rPr lang="en-US" sz="1700" baseline="0"/>
              <a:t> </a:t>
            </a:r>
            <a:r>
              <a:rPr lang="en-US" sz="1700">
                <a:solidFill>
                  <a:schemeClr val="accent5"/>
                </a:solidFill>
              </a:rPr>
              <a:t>Projected</a:t>
            </a:r>
            <a:r>
              <a:rPr lang="en-US" sz="1700"/>
              <a:t> Operations Expense Detail</a:t>
            </a:r>
          </a:p>
          <a:p>
            <a:pPr>
              <a:defRPr/>
            </a:pPr>
            <a:r>
              <a:rPr lang="en-US" sz="1700"/>
              <a:t>2015-2016</a:t>
            </a:r>
          </a:p>
          <a:p>
            <a:pPr>
              <a:defRPr/>
            </a:pPr>
            <a:r>
              <a:rPr lang="en-US" sz="1700"/>
              <a:t>Total Mid-Year </a:t>
            </a:r>
            <a:r>
              <a:rPr lang="en-US" sz="1700">
                <a:solidFill>
                  <a:schemeClr val="accent5"/>
                </a:solidFill>
              </a:rPr>
              <a:t>Projected</a:t>
            </a:r>
            <a:r>
              <a:rPr lang="en-US" sz="1700"/>
              <a:t> H&amp;R Fee/Operations = $534,200</a:t>
            </a:r>
          </a:p>
        </c:rich>
      </c:tx>
      <c:layout>
        <c:manualLayout>
          <c:xMode val="edge"/>
          <c:yMode val="edge"/>
          <c:x val="0.13555909007643085"/>
          <c:y val="7.95503319459403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855010555854954"/>
          <c:y val="0.29789392267995485"/>
          <c:w val="0.81040943077011862"/>
          <c:h val="0.57390857030108566"/>
        </c:manualLayout>
      </c:layout>
      <c:pieChart>
        <c:varyColors val="1"/>
        <c:ser>
          <c:idx val="0"/>
          <c:order val="0"/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0.16426029923434957"/>
                  <c:y val="0.14832354892836463"/>
                </c:manualLayout>
              </c:layout>
              <c:tx>
                <c:rich>
                  <a:bodyPr/>
                  <a:lstStyle/>
                  <a:p>
                    <a:r>
                      <a:rPr lang="en-US" b="1" i="0" baseline="0"/>
                      <a:t>Communication/UITS,  $101,000,
19%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9105316822876"/>
                      <c:h val="0.1061259842519684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4070025069727535"/>
                  <c:y val="-0.12379127729806728"/>
                </c:manualLayout>
              </c:layout>
              <c:tx>
                <c:rich>
                  <a:bodyPr/>
                  <a:lstStyle/>
                  <a:p>
                    <a:r>
                      <a:rPr lang="en-US" sz="1050" b="1" i="0" baseline="0"/>
                      <a:t>Custodial/Housekeeping
$156,300
29%</a:t>
                    </a:r>
                    <a:endParaRPr lang="en-US" sz="105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505478995550154"/>
                      <c:h val="0.12958792641705907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30574470649381946"/>
                  <c:y val="-3.5331296148368087E-2"/>
                </c:manualLayout>
              </c:layout>
              <c:tx>
                <c:rich>
                  <a:bodyPr/>
                  <a:lstStyle/>
                  <a:p>
                    <a:fld id="{CC7D2FC3-A24D-46F9-A239-9F827CB481C9}" type="CATEGORYNAME">
                      <a:rPr lang="en-US" sz="1000"/>
                      <a:pPr/>
                      <a:t>[CATEGORY NAME]</a:t>
                    </a:fld>
                    <a:r>
                      <a:rPr lang="en-US" sz="1000" baseline="0"/>
                      <a:t>,  </a:t>
                    </a:r>
                    <a:fld id="{87990A3A-E8EF-4793-8831-8F740E38D226}" type="VALUE">
                      <a:rPr lang="en-US" sz="1000" baseline="0"/>
                      <a:pPr/>
                      <a:t>[VALUE]</a:t>
                    </a:fld>
                    <a:r>
                      <a:rPr lang="en-US" sz="1000" baseline="0"/>
                      <a:t>,</a:t>
                    </a:r>
                  </a:p>
                  <a:p>
                    <a:r>
                      <a:rPr lang="en-US" sz="1000" baseline="0"/>
                      <a:t> </a:t>
                    </a:r>
                    <a:fld id="{01D756E0-9169-4CDF-B97A-A7CC90CC8E5A}" type="PERCENTAGE">
                      <a:rPr lang="en-US" sz="1000" baseline="0"/>
                      <a:pPr/>
                      <a:t>[PERCENTAGE]</a:t>
                    </a:fld>
                    <a:endParaRPr lang="en-US" sz="1000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73346312161593"/>
                      <c:h val="0.1146017134331638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4.9683820815474851E-2"/>
                  <c:y val="-1.825101407778573E-3"/>
                </c:manualLayout>
              </c:layout>
              <c:tx>
                <c:rich>
                  <a:bodyPr/>
                  <a:lstStyle/>
                  <a:p>
                    <a:r>
                      <a:rPr lang="en-US" sz="1000" b="1" i="0" baseline="0"/>
                      <a:t>Assured Imaging (X-ray) Sys. Maint.</a:t>
                    </a:r>
                  </a:p>
                  <a:p>
                    <a:r>
                      <a:rPr lang="en-US" sz="1000" b="1" i="0" baseline="0"/>
                      <a:t>$4,100, 1%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18623294645648"/>
                      <c:h val="8.9585301837270329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6.4385126306546608E-2"/>
                  <c:y val="-1.8413747322048361E-2"/>
                </c:manualLayout>
              </c:layout>
              <c:tx>
                <c:rich>
                  <a:bodyPr/>
                  <a:lstStyle/>
                  <a:p>
                    <a:fld id="{3B5EEE73-FE5B-4067-A46F-0FE9335D1FBE}" type="CATEGORYNAME">
                      <a:rPr lang="en-US" sz="1000"/>
                      <a:pPr/>
                      <a:t>[CATEGORY NAME]</a:t>
                    </a:fld>
                    <a:r>
                      <a:rPr lang="en-US" sz="1000" baseline="0"/>
                      <a:t>, </a:t>
                    </a:r>
                    <a:fld id="{42C899BF-B8DA-42CD-A893-4A001EA83B27}" type="VALUE">
                      <a:rPr lang="en-US" sz="1000" baseline="0"/>
                      <a:pPr/>
                      <a:t>[VALUE]</a:t>
                    </a:fld>
                    <a:r>
                      <a:rPr lang="en-US" sz="1000" baseline="0"/>
                      <a:t>, </a:t>
                    </a:r>
                    <a:fld id="{9A6BF2DC-3A05-4A86-BADB-7A1BFB8690FE}" type="PERCENTAGE">
                      <a:rPr lang="en-US" sz="1000" baseline="0"/>
                      <a:pPr/>
                      <a:t>[PERCENTAGE]</a:t>
                    </a:fld>
                    <a:endParaRPr lang="en-US" sz="1000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705932970432822"/>
                      <c:h val="8.6026987965458657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0.11098584079994378"/>
                  <c:y val="-8.3312006517213988E-2"/>
                </c:manualLayout>
              </c:layout>
              <c:tx>
                <c:rich>
                  <a:bodyPr/>
                  <a:lstStyle/>
                  <a:p>
                    <a:fld id="{1BB0E7D2-D7A4-4952-A9D3-8B24D938C2EA}" type="CATEGORYNAME">
                      <a:rPr lang="en-US" sz="1000"/>
                      <a:pPr/>
                      <a:t>[CATEGORY NAME]</a:t>
                    </a:fld>
                    <a:r>
                      <a:rPr lang="en-US" sz="1000" baseline="0"/>
                      <a:t>, </a:t>
                    </a:r>
                  </a:p>
                  <a:p>
                    <a:fld id="{43955717-EA4D-49CE-B94D-421DF25296E5}" type="VALUE">
                      <a:rPr lang="en-US" sz="1000" baseline="0"/>
                      <a:pPr/>
                      <a:t>[VALUE]</a:t>
                    </a:fld>
                    <a:r>
                      <a:rPr lang="en-US" sz="1000" baseline="0"/>
                      <a:t>, </a:t>
                    </a:r>
                  </a:p>
                  <a:p>
                    <a:fld id="{FB9065F8-3974-43C3-B767-DAE2DE88A041}" type="PERCENTAGE">
                      <a:rPr lang="en-US" sz="1000" baseline="0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837534961663126"/>
                      <c:h val="0.1582226994352978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0.17399604698464285"/>
                  <c:y val="-8.1415584247639491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 i="0" baseline="0"/>
                      <a:t>PnC Maintenance </a:t>
                    </a:r>
                    <a:br>
                      <a:rPr lang="en-US" sz="1050" b="1" i="0" baseline="0"/>
                    </a:br>
                    <a:r>
                      <a:rPr lang="en-US" sz="1050" b="1" i="0" baseline="0"/>
                      <a:t>(EMR)  </a:t>
                    </a:r>
                    <a:br>
                      <a:rPr lang="en-US" sz="1050" b="1" i="0" baseline="0"/>
                    </a:br>
                    <a:r>
                      <a:rPr lang="en-US" sz="1050" b="1" i="0" baseline="0"/>
                      <a:t>$60,793
11%</a:t>
                    </a:r>
                    <a:endParaRPr lang="en-US" sz="105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5219192806338586E-2"/>
                  <c:y val="-0.10953652630964905"/>
                </c:manualLayout>
              </c:layout>
              <c:tx>
                <c:rich>
                  <a:bodyPr/>
                  <a:lstStyle/>
                  <a:p>
                    <a:fld id="{CCA0626C-E412-49E2-9548-55C0D64ED9D2}" type="CATEGORYNAME">
                      <a:rPr lang="en-US" sz="1000"/>
                      <a:pPr/>
                      <a:t>[CATEGORY NAME]</a:t>
                    </a:fld>
                    <a:r>
                      <a:rPr lang="en-US" sz="1000" baseline="0"/>
                      <a:t>, </a:t>
                    </a:r>
                  </a:p>
                  <a:p>
                    <a:fld id="{907DCB73-739C-4299-99FE-C7578208A0CB}" type="VALUE">
                      <a:rPr lang="en-US" sz="1000" baseline="0"/>
                      <a:pPr/>
                      <a:t>[VALUE]</a:t>
                    </a:fld>
                    <a:r>
                      <a:rPr lang="en-US" sz="1000" baseline="0"/>
                      <a:t>, </a:t>
                    </a:r>
                  </a:p>
                  <a:p>
                    <a:fld id="{188E0616-AC4C-4446-BDFC-12A65E8D11D0}" type="PERCENTAGE">
                      <a:rPr lang="en-US" sz="1000" baseline="0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03136968637846"/>
                      <c:h val="0.1295879560948601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0.20177547710962115"/>
                  <c:y val="0.13097193254055484"/>
                </c:manualLayout>
              </c:layout>
              <c:tx>
                <c:rich>
                  <a:bodyPr/>
                  <a:lstStyle/>
                  <a:p>
                    <a:r>
                      <a:rPr lang="en-US" b="1" i="0" baseline="0"/>
                      <a:t>Sonora Quest Lab </a:t>
                    </a:r>
                    <a:br>
                      <a:rPr lang="en-US" b="1" i="0" baseline="0"/>
                    </a:br>
                    <a:r>
                      <a:rPr lang="en-US" b="1" i="0" baseline="0"/>
                      <a:t>(CHS Extern) </a:t>
                    </a:r>
                    <a:br>
                      <a:rPr lang="en-US" b="1" i="0" baseline="0"/>
                    </a:br>
                    <a:r>
                      <a:rPr lang="en-US" b="1" i="0" baseline="0"/>
                      <a:t>$148,000
28%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 i="0" baseline="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'Proposed Oper Exp Detail15.16'!$J$44:$J$52</c:f>
              <c:strCache>
                <c:ptCount val="9"/>
                <c:pt idx="0">
                  <c:v>    Communications/UITS                </c:v>
                </c:pt>
                <c:pt idx="1">
                  <c:v>    Custodial/Housekeeping            </c:v>
                </c:pt>
                <c:pt idx="2">
                  <c:v>    Building Maintenance</c:v>
                </c:pt>
                <c:pt idx="3">
                  <c:v>    Assured Imaging (X-ray) Sys. Maint.  </c:v>
                </c:pt>
                <c:pt idx="4">
                  <c:v>    Radiology LTD</c:v>
                </c:pt>
                <c:pt idx="5">
                  <c:v>    Protocall (Counseling after hours)</c:v>
                </c:pt>
                <c:pt idx="6">
                  <c:v>    PnC Maintenance (EMR)             </c:v>
                </c:pt>
                <c:pt idx="7">
                  <c:v>    CBS Technologies (Calibration)</c:v>
                </c:pt>
                <c:pt idx="8">
                  <c:v>    Sonora Quest Lab (CHS Extern) </c:v>
                </c:pt>
              </c:strCache>
            </c:strRef>
          </c:cat>
          <c:val>
            <c:numRef>
              <c:f>'Proposed Oper Exp Detail15.16'!$M$44:$M$52</c:f>
              <c:numCache>
                <c:formatCode>_("$"* #,##0_);_("$"* \(#,##0\);_("$"* "-"_);_(@_)</c:formatCode>
                <c:ptCount val="9"/>
                <c:pt idx="0">
                  <c:v>101000</c:v>
                </c:pt>
                <c:pt idx="1">
                  <c:v>156300</c:v>
                </c:pt>
                <c:pt idx="2">
                  <c:v>14665</c:v>
                </c:pt>
                <c:pt idx="3">
                  <c:v>4100</c:v>
                </c:pt>
                <c:pt idx="4">
                  <c:v>40008</c:v>
                </c:pt>
                <c:pt idx="5">
                  <c:v>5700</c:v>
                </c:pt>
                <c:pt idx="6">
                  <c:v>60793</c:v>
                </c:pt>
                <c:pt idx="7">
                  <c:v>3634</c:v>
                </c:pt>
                <c:pt idx="8">
                  <c:v>148000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Campus</a:t>
            </a:r>
            <a:r>
              <a:rPr lang="en-US" baseline="0"/>
              <a:t> Health Expense Breakdown </a:t>
            </a:r>
            <a:r>
              <a:rPr lang="en-US" baseline="0">
                <a:solidFill>
                  <a:schemeClr val="accent5"/>
                </a:solidFill>
              </a:rPr>
              <a:t>Proposed</a:t>
            </a:r>
            <a:r>
              <a:rPr lang="en-US" baseline="0"/>
              <a:t> for 2016-2017</a:t>
            </a:r>
          </a:p>
          <a:p>
            <a:pPr>
              <a:defRPr/>
            </a:pPr>
            <a:r>
              <a:rPr lang="en-US" baseline="0"/>
              <a:t>$15,040,800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0.1966066166771743"/>
                  <c:y val="-0.24048470952625184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Salary</a:t>
                    </a:r>
                    <a:r>
                      <a:rPr lang="en-US" b="1" baseline="0"/>
                      <a:t> and ERE $10</a:t>
                    </a:r>
                    <a:r>
                      <a:rPr lang="en-US" b="1"/>
                      <a:t>,548,200</a:t>
                    </a:r>
                  </a:p>
                  <a:p>
                    <a:r>
                      <a:rPr lang="en-US" b="1"/>
                      <a:t>70%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60477001703576"/>
                      <c:h val="0.1365517241379310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635434412265758"/>
                  <c:y val="4.7480214398487548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Operations</a:t>
                    </a:r>
                    <a:r>
                      <a:rPr lang="en-US" b="1" baseline="0"/>
                      <a:t> $</a:t>
                    </a:r>
                    <a:r>
                      <a:rPr lang="en-US" b="1"/>
                      <a:t>2,949,800</a:t>
                    </a:r>
                  </a:p>
                  <a:p>
                    <a:r>
                      <a:rPr lang="en-US" b="1"/>
                      <a:t>20%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88983532084044"/>
                      <c:h val="0.14367816091954022"/>
                    </c:manualLayout>
                  </c15:layout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5408970386367768E-2"/>
                  <c:y val="-5.4219084683380563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Transfer Out</a:t>
                    </a:r>
                  </a:p>
                  <a:p>
                    <a:r>
                      <a:rPr lang="en-US" b="1"/>
                      <a:t>$1,542,800</a:t>
                    </a:r>
                  </a:p>
                  <a:p>
                    <a:r>
                      <a:rPr lang="en-US" b="1"/>
                      <a:t>10%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'All accts16.17'!$N$38:$N$41</c:f>
              <c:numCache>
                <c:formatCode>"$"#,##0</c:formatCode>
                <c:ptCount val="4"/>
                <c:pt idx="0">
                  <c:v>10548200</c:v>
                </c:pt>
                <c:pt idx="1">
                  <c:v>2949800</c:v>
                </c:pt>
                <c:pt idx="2">
                  <c:v>0</c:v>
                </c:pt>
                <c:pt idx="3">
                  <c:v>1542800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Campus</a:t>
            </a:r>
            <a:r>
              <a:rPr lang="en-US" baseline="0"/>
              <a:t> Health All Accounts </a:t>
            </a:r>
          </a:p>
          <a:p>
            <a:pPr>
              <a:defRPr/>
            </a:pPr>
            <a:r>
              <a:rPr lang="en-US" baseline="0">
                <a:solidFill>
                  <a:schemeClr val="accent5"/>
                </a:solidFill>
              </a:rPr>
              <a:t>Proposed</a:t>
            </a:r>
            <a:r>
              <a:rPr lang="en-US" baseline="0"/>
              <a:t> for 2016-2017</a:t>
            </a:r>
          </a:p>
          <a:p>
            <a:pPr>
              <a:defRPr/>
            </a:pPr>
            <a:r>
              <a:rPr lang="en-US" baseline="0"/>
              <a:t>$14,035,700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"/>
            <c:bubble3D val="0"/>
            <c:spPr>
              <a:solidFill>
                <a:srgbClr val="FF3333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-0.18562888129549843"/>
                  <c:y val="-6.9707861313723918E-2"/>
                </c:manualLayout>
              </c:layout>
              <c:tx>
                <c:rich>
                  <a:bodyPr/>
                  <a:lstStyle/>
                  <a:p>
                    <a:pPr>
                      <a:defRPr sz="1100" b="1"/>
                    </a:pPr>
                    <a:r>
                      <a:rPr lang="en-US" sz="1100" b="1"/>
                      <a:t>Local/Non-Health &amp; Rec, $7,641,900</a:t>
                    </a:r>
                  </a:p>
                  <a:p>
                    <a:pPr>
                      <a:defRPr sz="1100" b="1"/>
                    </a:pPr>
                    <a:r>
                      <a:rPr lang="en-US" sz="1100" b="1"/>
                      <a:t>54% </a:t>
                    </a:r>
                    <a:endParaRPr lang="en-US" sz="11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301876888030505"/>
                      <c:h val="0.1428774582409050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4332521170702714"/>
                  <c:y val="4.154102964838078E-2"/>
                </c:manualLayout>
              </c:layout>
              <c:tx>
                <c:rich>
                  <a:bodyPr/>
                  <a:lstStyle/>
                  <a:p>
                    <a:pPr>
                      <a:defRPr sz="1100" b="1"/>
                    </a:pPr>
                    <a:r>
                      <a:rPr lang="en-US" sz="1100" b="1"/>
                      <a:t>Health &amp; Rec, $6,393,800,</a:t>
                    </a:r>
                  </a:p>
                  <a:p>
                    <a:pPr>
                      <a:defRPr sz="1100" b="1"/>
                    </a:pPr>
                    <a:r>
                      <a:rPr lang="en-US" sz="1100" b="1"/>
                      <a:t>46% </a:t>
                    </a:r>
                    <a:endParaRPr lang="en-US" sz="11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445283018867921"/>
                      <c:h val="0.13176624373871493"/>
                    </c:manualLayout>
                  </c15:layout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="1"/>
                      <a:t>Hlth &amp; Rec </a:t>
                    </a:r>
                  </a:p>
                  <a:p>
                    <a:r>
                      <a:rPr lang="en-US" b="1"/>
                      <a:t>$5,374,300</a:t>
                    </a:r>
                  </a:p>
                  <a:p>
                    <a:r>
                      <a:rPr lang="en-US" b="1"/>
                      <a:t>44.39%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'All accts16.17'!$F$38:$F$39</c:f>
              <c:numCache>
                <c:formatCode>"$"#,##0_);[Red]\("$"#,##0\)</c:formatCode>
                <c:ptCount val="2"/>
                <c:pt idx="0">
                  <c:v>7641900</c:v>
                </c:pt>
                <c:pt idx="1">
                  <c:v>6393800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H&amp;R Fee Expense Breakdown </a:t>
            </a:r>
            <a:r>
              <a:rPr lang="en-US" sz="1800">
                <a:solidFill>
                  <a:schemeClr val="accent5"/>
                </a:solidFill>
              </a:rPr>
              <a:t>Proposed</a:t>
            </a:r>
            <a:r>
              <a:rPr lang="en-US" sz="1800"/>
              <a:t> for 2016</a:t>
            </a:r>
            <a:r>
              <a:rPr lang="en-US" sz="1800" baseline="0"/>
              <a:t> - 2017:    $5,482,600 + $534,200 + $60,200 + $895,100 + $29,200 = $7,001,300</a:t>
            </a:r>
            <a:endParaRPr lang="en-US" sz="1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898604595215012E-2"/>
          <c:y val="0.33401754201230049"/>
          <c:w val="0.83407447420510039"/>
          <c:h val="0.58195005713438863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CC99FF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-0.23397868131111821"/>
                  <c:y val="0.14278991837706509"/>
                </c:manualLayout>
              </c:layout>
              <c:tx>
                <c:rich>
                  <a:bodyPr/>
                  <a:lstStyle/>
                  <a:p>
                    <a:fld id="{B0251555-26E8-44C6-877B-C4D034FCAFD8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</a:p>
                  <a:p>
                    <a:r>
                      <a:rPr lang="en-US"/>
                      <a:t>$1,745,750,</a:t>
                    </a:r>
                  </a:p>
                  <a:p>
                    <a:r>
                      <a:rPr lang="en-US"/>
                      <a:t>24.9%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696246017435954"/>
                      <c:h val="0.1075443209998661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22470199350583164"/>
                  <c:y val="-0.16041290400773323"/>
                </c:manualLayout>
              </c:layout>
              <c:tx>
                <c:rich>
                  <a:bodyPr/>
                  <a:lstStyle/>
                  <a:p>
                    <a:fld id="{AD9512F8-DC21-4588-A742-5D79FC043677}" type="CATEGORYNAME">
                      <a:rPr lang="en-US"/>
                      <a:pPr/>
                      <a:t>[CATEGORY NAME]</a:t>
                    </a:fld>
                    <a:r>
                      <a:rPr lang="en-US"/>
                      <a:t>,</a:t>
                    </a:r>
                    <a:r>
                      <a:rPr lang="en-US" baseline="0"/>
                      <a:t>
$1,593,499,</a:t>
                    </a:r>
                  </a:p>
                  <a:p>
                    <a:r>
                      <a:rPr lang="en-US" baseline="0"/>
                      <a:t>22.8%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810165366902336"/>
                      <c:h val="9.0802367516659793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9287914202076595"/>
                  <c:y val="-8.9680065956059657E-4"/>
                </c:manualLayout>
              </c:layout>
              <c:tx>
                <c:rich>
                  <a:bodyPr/>
                  <a:lstStyle/>
                  <a:p>
                    <a:fld id="{443CC9CA-EBC9-46B6-B2F9-DA8E68010BEF}" type="CATEGORYNAME">
                      <a:rPr lang="en-US"/>
                      <a:pPr/>
                      <a:t>[CATEGORY NAME]</a:t>
                    </a:fld>
                    <a:r>
                      <a:rPr lang="en-US"/>
                      <a:t>,</a:t>
                    </a:r>
                    <a:r>
                      <a:rPr lang="en-US" baseline="0"/>
                      <a:t>
$370,520,</a:t>
                    </a:r>
                  </a:p>
                  <a:p>
                    <a:r>
                      <a:rPr lang="en-US" baseline="0"/>
                      <a:t>5.3%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122227840170497"/>
                      <c:h val="9.8043924539689728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21542530570054494"/>
                  <c:y val="-0.14258129891370494"/>
                </c:manualLayout>
              </c:layout>
              <c:tx>
                <c:rich>
                  <a:bodyPr/>
                  <a:lstStyle/>
                  <a:p>
                    <a:fld id="{8785DCF1-51B5-43EA-A7E3-0518B5B32BCB}" type="CATEGORYNAME">
                      <a:rPr lang="en-US"/>
                      <a:pPr/>
                      <a:t>[CATEGORY NAME]</a:t>
                    </a:fld>
                    <a:r>
                      <a:rPr lang="en-US"/>
                      <a:t>,</a:t>
                    </a:r>
                    <a:r>
                      <a:rPr lang="en-US" baseline="0"/>
                      <a:t>
$1,772,831,</a:t>
                    </a:r>
                  </a:p>
                  <a:p>
                    <a:r>
                      <a:rPr lang="en-US"/>
                      <a:t>25.3%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985570895321303"/>
                      <c:h val="0.11771121505111176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.15461146342144375"/>
                  <c:y val="5.8348569543594402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Operations, 
$534,200,</a:t>
                    </a:r>
                  </a:p>
                  <a:p>
                    <a:r>
                      <a:rPr lang="en-US" baseline="0"/>
                      <a:t>7.6%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7677243984518401"/>
                      <c:h val="8.7800988275829273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1.0099048538260536E-2"/>
                  <c:y val="-9.4881590601093024E-3"/>
                </c:manualLayout>
              </c:layout>
              <c:tx>
                <c:rich>
                  <a:bodyPr/>
                  <a:lstStyle/>
                  <a:p>
                    <a:fld id="{24F872AA-1EF6-4178-BC61-85F6A4E0E66B}" type="CATEGORYNAME">
                      <a:rPr lang="en-US"/>
                      <a:pPr/>
                      <a:t>[CATEGORY NAME]</a:t>
                    </a:fld>
                    <a:r>
                      <a:rPr lang="en-US"/>
                      <a:t>,</a:t>
                    </a:r>
                    <a:r>
                      <a:rPr lang="en-US" baseline="0"/>
                      <a:t>
$60,200</a:t>
                    </a:r>
                  </a:p>
                  <a:p>
                    <a:r>
                      <a:rPr lang="en-US" baseline="0"/>
                      <a:t>.9%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7663650778723"/>
                      <c:h val="0.1070207210940108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0.12575065691610757"/>
                  <c:y val="0.1395208377112272"/>
                </c:manualLayout>
              </c:layout>
              <c:tx>
                <c:rich>
                  <a:bodyPr/>
                  <a:lstStyle/>
                  <a:p>
                    <a:fld id="{EFC32FA4-C3E1-4D84-ACE3-0028D905EB8D}" type="CATEGORYNAME">
                      <a:rPr lang="en-US"/>
                      <a:pPr/>
                      <a:t>[CATEGORY NAME]</a:t>
                    </a:fld>
                    <a:r>
                      <a:rPr lang="en-US"/>
                      <a:t>,</a:t>
                    </a:r>
                    <a:r>
                      <a:rPr lang="en-US" baseline="0"/>
                      <a:t>
$895,100,</a:t>
                    </a:r>
                  </a:p>
                  <a:p>
                    <a:r>
                      <a:rPr lang="en-US" baseline="0"/>
                      <a:t>12.8%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707987073994692"/>
                      <c:h val="0.1201233301136345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8.4351904287489621E-3"/>
                  <c:y val="-1.29012828805470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Oasis</a:t>
                    </a:r>
                    <a:r>
                      <a:rPr lang="en-US" baseline="0"/>
                      <a:t> Transfer</a:t>
                    </a:r>
                    <a:r>
                      <a:rPr lang="en-US"/>
                      <a:t>,</a:t>
                    </a:r>
                    <a:r>
                      <a:rPr lang="en-US" baseline="0"/>
                      <a:t>
$29,200, </a:t>
                    </a:r>
                  </a:p>
                  <a:p>
                    <a:r>
                      <a:rPr lang="en-US" baseline="0"/>
                      <a:t>.4%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612885752886809"/>
                      <c:h val="0.11666918134410191"/>
                    </c:manualLayout>
                  </c15:layout>
                </c:ext>
              </c:extLst>
            </c:dLbl>
            <c:numFmt formatCode="&quot;$&quot;#,##0;[Red]&quot;$&quot;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'Proposed Oper Exp Detail 16.17'!$A$46:$B$53</c:f>
              <c:strCache>
                <c:ptCount val="8"/>
                <c:pt idx="0">
                  <c:v>     Medical Salary &amp; ERE</c:v>
                </c:pt>
                <c:pt idx="1">
                  <c:v>     CAPS Salary &amp; ERE</c:v>
                </c:pt>
                <c:pt idx="2">
                  <c:v>     HPPS Salary &amp; ERE</c:v>
                </c:pt>
                <c:pt idx="3">
                  <c:v>     Admin Salary &amp; ERE</c:v>
                </c:pt>
                <c:pt idx="4">
                  <c:v>     Operations                  </c:v>
                </c:pt>
                <c:pt idx="5">
                  <c:v>     UA ASC Tax</c:v>
                </c:pt>
                <c:pt idx="6">
                  <c:v>     SAEM Health &amp; Wellness Transfer</c:v>
                </c:pt>
                <c:pt idx="7">
                  <c:v>     Oasis Transfer </c:v>
                </c:pt>
              </c:strCache>
            </c:strRef>
          </c:cat>
          <c:val>
            <c:numRef>
              <c:f>'Proposed Oper Exp Detail 16.17'!$D$46:$D$53</c:f>
              <c:numCache>
                <c:formatCode>"$"#,##0_);\("$"#,##0\)</c:formatCode>
                <c:ptCount val="8"/>
                <c:pt idx="0">
                  <c:v>1745750</c:v>
                </c:pt>
                <c:pt idx="1">
                  <c:v>1593499</c:v>
                </c:pt>
                <c:pt idx="2">
                  <c:v>370520</c:v>
                </c:pt>
                <c:pt idx="3">
                  <c:v>1772831</c:v>
                </c:pt>
                <c:pt idx="4">
                  <c:v>534200</c:v>
                </c:pt>
                <c:pt idx="5">
                  <c:v>60200</c:v>
                </c:pt>
                <c:pt idx="6">
                  <c:v>895100</c:v>
                </c:pt>
                <c:pt idx="7">
                  <c:v>29200</c:v>
                </c:pt>
              </c:numCache>
            </c:numRef>
          </c:val>
        </c:ser>
        <c:ser>
          <c:idx val="1"/>
          <c:order val="1"/>
          <c:tx>
            <c:strRef>
              <c:f>'[1]Fee Expense Breakdown 14.15'!$D$1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'Proposed Oper Exp Detail 16.17'!$A$46:$B$53</c:f>
              <c:strCache>
                <c:ptCount val="8"/>
                <c:pt idx="0">
                  <c:v>     Medical Salary &amp; ERE</c:v>
                </c:pt>
                <c:pt idx="1">
                  <c:v>     CAPS Salary &amp; ERE</c:v>
                </c:pt>
                <c:pt idx="2">
                  <c:v>     HPPS Salary &amp; ERE</c:v>
                </c:pt>
                <c:pt idx="3">
                  <c:v>     Admin Salary &amp; ERE</c:v>
                </c:pt>
                <c:pt idx="4">
                  <c:v>     Operations                  </c:v>
                </c:pt>
                <c:pt idx="5">
                  <c:v>     UA ASC Tax</c:v>
                </c:pt>
                <c:pt idx="6">
                  <c:v>     SAEM Health &amp; Wellness Transfer</c:v>
                </c:pt>
                <c:pt idx="7">
                  <c:v>     Oasis Transfer </c:v>
                </c:pt>
              </c:strCache>
            </c:strRef>
          </c:cat>
          <c:val>
            <c:numRef>
              <c:f>'[1]Fee Expense Breakdown 14.15'!$D$2:$D$9</c:f>
              <c:numCache>
                <c:formatCode>General</c:formatCode>
                <c:ptCount val="8"/>
                <c:pt idx="0">
                  <c:v>0</c:v>
                </c:pt>
                <c:pt idx="2">
                  <c:v>0.89754944830024375</c:v>
                </c:pt>
                <c:pt idx="3">
                  <c:v>9.1286307053941904E-2</c:v>
                </c:pt>
                <c:pt idx="4">
                  <c:v>9.303537204845282E-3</c:v>
                </c:pt>
                <c:pt idx="5">
                  <c:v>1.8607074409690565E-3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>
      <c:oddHeader>&amp;C&amp;"-,Bold"&amp;14Health &amp; Rec Expense Breakdown
Proposed 2016 - 2017</c:oddHeader>
    </c:headerFooter>
    <c:pageMargins b="0.75" l="0.7" r="0.7" t="0.75" header="0.3" footer="0.3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Health and Recreation Fee</a:t>
            </a:r>
          </a:p>
          <a:p>
            <a:pPr>
              <a:defRPr/>
            </a:pPr>
            <a:r>
              <a:rPr lang="en-US">
                <a:solidFill>
                  <a:schemeClr val="accent5"/>
                </a:solidFill>
              </a:rPr>
              <a:t>Proposed</a:t>
            </a:r>
            <a:r>
              <a:rPr lang="en-US"/>
              <a:t> Operations Expense Detail</a:t>
            </a:r>
          </a:p>
          <a:p>
            <a:pPr>
              <a:defRPr/>
            </a:pPr>
            <a:r>
              <a:rPr lang="en-US"/>
              <a:t>2016-2017</a:t>
            </a:r>
          </a:p>
          <a:p>
            <a:pPr>
              <a:defRPr/>
            </a:pPr>
            <a:r>
              <a:rPr lang="en-US"/>
              <a:t>Total </a:t>
            </a:r>
            <a:r>
              <a:rPr lang="en-US">
                <a:solidFill>
                  <a:schemeClr val="accent5"/>
                </a:solidFill>
              </a:rPr>
              <a:t>Proposed</a:t>
            </a:r>
            <a:r>
              <a:rPr lang="en-US"/>
              <a:t> H&amp;R Fee/Operations = $534,200</a:t>
            </a:r>
          </a:p>
        </c:rich>
      </c:tx>
      <c:layout>
        <c:manualLayout>
          <c:xMode val="edge"/>
          <c:yMode val="edge"/>
          <c:x val="0.10359544403566665"/>
          <c:y val="7.95507614605987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747564799679755"/>
          <c:y val="0.2999727605910078"/>
          <c:w val="0.81040943077011862"/>
          <c:h val="0.57390857030108566"/>
        </c:manualLayout>
      </c:layout>
      <c:pieChart>
        <c:varyColors val="1"/>
        <c:ser>
          <c:idx val="0"/>
          <c:order val="0"/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0.14946050652722651"/>
                  <c:y val="0.16611433404409925"/>
                </c:manualLayout>
              </c:layout>
              <c:tx>
                <c:rich>
                  <a:bodyPr/>
                  <a:lstStyle/>
                  <a:p>
                    <a:r>
                      <a:rPr lang="en-US" sz="1050" baseline="0"/>
                      <a:t>Communications/UITS, </a:t>
                    </a:r>
                    <a:fld id="{11518252-44F4-40F9-BC8D-11BA91A94F04}" type="VALUE">
                      <a:rPr lang="en-US" sz="1050" baseline="0"/>
                      <a:pPr/>
                      <a:t>[VALUE]</a:t>
                    </a:fld>
                    <a:r>
                      <a:rPr lang="en-US" sz="1050" baseline="0"/>
                      <a:t>, </a:t>
                    </a:r>
                  </a:p>
                  <a:p>
                    <a:fld id="{EC97350C-F5A1-4823-9AFE-97BF94E68823}" type="PERCENTAGE">
                      <a:rPr lang="en-US" sz="1050" baseline="0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17269906928643"/>
                      <c:h val="0.1247669987868181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8.255243950917926E-2"/>
                  <c:y val="-0.12992626299927329"/>
                </c:manualLayout>
              </c:layout>
              <c:tx>
                <c:rich>
                  <a:bodyPr/>
                  <a:lstStyle/>
                  <a:p>
                    <a:r>
                      <a:rPr lang="en-US" sz="1050" baseline="0"/>
                      <a:t>Custodial/Housekeeping, </a:t>
                    </a:r>
                    <a:fld id="{208F0C8B-1DE5-4A92-86C6-24A005CFC0FB}" type="VALUE">
                      <a:rPr lang="en-US" sz="1050" baseline="0"/>
                      <a:pPr/>
                      <a:t>[VALUE]</a:t>
                    </a:fld>
                    <a:r>
                      <a:rPr lang="en-US" sz="1050" baseline="0"/>
                      <a:t>,</a:t>
                    </a:r>
                  </a:p>
                  <a:p>
                    <a:r>
                      <a:rPr lang="en-US" sz="1050" baseline="0"/>
                      <a:t> </a:t>
                    </a:r>
                    <a:fld id="{A37DAA7E-BAAB-4039-889E-08DE15B59407}" type="PERCENTAGE">
                      <a:rPr lang="en-US" sz="1050" baseline="0"/>
                      <a:pPr/>
                      <a:t>[PERCENTAGE]</a:t>
                    </a:fld>
                    <a:endParaRPr lang="en-US" sz="1050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38379285229779"/>
                      <c:h val="0.1310293987538525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1245889209505064"/>
                  <c:y val="-1.2722312887893699E-2"/>
                </c:manualLayout>
              </c:layout>
              <c:tx>
                <c:rich>
                  <a:bodyPr/>
                  <a:lstStyle/>
                  <a:p>
                    <a:r>
                      <a:rPr lang="en-US" b="1" i="0" baseline="0"/>
                      <a:t>Building Maintenance, $14,665, 3%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14757008150693"/>
                      <c:h val="0.11356324029844227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1.3390474363679226E-3"/>
                  <c:y val="8.5235992067745139E-3"/>
                </c:manualLayout>
              </c:layout>
              <c:tx>
                <c:rich>
                  <a:bodyPr/>
                  <a:lstStyle/>
                  <a:p>
                    <a:r>
                      <a:rPr lang="en-US" sz="1000" b="1" i="0" baseline="0"/>
                      <a:t>Assured Imaging (X-ray) Sys. Maint.
$4,100, 1%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20128487395891"/>
                      <c:h val="9.8647162296846003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3.6245119289546775E-2"/>
                  <c:y val="-1.2293946519481609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 i="0" baseline="0"/>
                      <a:t>Radiology LTD</a:t>
                    </a:r>
                  </a:p>
                  <a:p>
                    <a:r>
                      <a:rPr lang="en-US" sz="1000" b="1" i="0" baseline="0"/>
                      <a:t>$40,008, 7%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21290704049332"/>
                      <c:h val="7.6729289506752188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9.5009936996101205E-2"/>
                  <c:y val="-5.2503563253863128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 i="0" baseline="0"/>
                      <a:t>Protocall (Counseling after hours)</a:t>
                    </a:r>
                  </a:p>
                  <a:p>
                    <a:r>
                      <a:rPr lang="en-US" sz="1000" b="1" i="0" baseline="0"/>
                      <a:t>$5,700, 1%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67357379749388"/>
                      <c:h val="9.9852129137114498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17150648956315448"/>
                  <c:y val="-8.3172884495347058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baseline="0"/>
                    </a:pPr>
                    <a:r>
                      <a:rPr lang="en-US" sz="1050" b="1" i="0" baseline="0"/>
                      <a:t>PnC Maintenance </a:t>
                    </a:r>
                    <a:br>
                      <a:rPr lang="en-US" sz="1050" b="1" i="0" baseline="0"/>
                    </a:br>
                    <a:r>
                      <a:rPr lang="en-US" sz="1050" b="1" i="0" baseline="0"/>
                      <a:t>(EMR)  </a:t>
                    </a:r>
                    <a:br>
                      <a:rPr lang="en-US" sz="1050" b="1" i="0" baseline="0"/>
                    </a:br>
                    <a:r>
                      <a:rPr lang="en-US" sz="1050" b="1" i="0" baseline="0"/>
                      <a:t>$60,793
11%</a:t>
                    </a:r>
                    <a:endParaRPr lang="en-US" sz="105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5048593934648913E-2"/>
                  <c:y val="-7.5465878183904253E-2"/>
                </c:manualLayout>
              </c:layout>
              <c:tx>
                <c:rich>
                  <a:bodyPr/>
                  <a:lstStyle/>
                  <a:p>
                    <a:r>
                      <a:rPr lang="en-US" b="1" i="0" baseline="0"/>
                      <a:t>CBS Technologies (Calibration)</a:t>
                    </a:r>
                    <a:br>
                      <a:rPr lang="en-US" b="1" i="0" baseline="0"/>
                    </a:br>
                    <a:r>
                      <a:rPr lang="en-US" b="1" i="0" baseline="0"/>
                      <a:t>$3,634
1%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20835632341862739"/>
                  <c:y val="0.14920801239772613"/>
                </c:manualLayout>
              </c:layout>
              <c:tx>
                <c:rich>
                  <a:bodyPr/>
                  <a:lstStyle/>
                  <a:p>
                    <a:fld id="{4499DDDE-FD85-45FE-A904-C47D3A82DBFA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CAFD5FE4-1DD1-4469-AEF9-36FB71FC5D0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</a:p>
                  <a:p>
                    <a:fld id="{67FA3F4B-0712-4023-A9C2-97BFAA85C9F3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46615478165246"/>
                      <c:h val="0.15083799052206337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 i="0" baseline="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'Proposed Oper Exp Detail 16.17'!$I$46:$I$54</c:f>
              <c:strCache>
                <c:ptCount val="9"/>
                <c:pt idx="0">
                  <c:v>    Communications/UITS                </c:v>
                </c:pt>
                <c:pt idx="1">
                  <c:v>    Custodial/Housekeeping            </c:v>
                </c:pt>
                <c:pt idx="2">
                  <c:v>    Building Maintenance</c:v>
                </c:pt>
                <c:pt idx="3">
                  <c:v>    Assured Imaging (X-ray) Sys. Maint.  </c:v>
                </c:pt>
                <c:pt idx="4">
                  <c:v>    Radiology LTD</c:v>
                </c:pt>
                <c:pt idx="5">
                  <c:v>    Protocall (Counseling after hours)</c:v>
                </c:pt>
                <c:pt idx="6">
                  <c:v>    PnC Maintenance (EMR)             </c:v>
                </c:pt>
                <c:pt idx="7">
                  <c:v>    CBS Technologies (Calibration)</c:v>
                </c:pt>
                <c:pt idx="8">
                  <c:v>    Sonora Quest Lab (CHS Extern) </c:v>
                </c:pt>
              </c:strCache>
            </c:strRef>
          </c:cat>
          <c:val>
            <c:numRef>
              <c:f>'Proposed Oper Exp Detail 16.17'!$L$46:$L$54</c:f>
              <c:numCache>
                <c:formatCode>"$"#,##0_);[Red]\("$"#,##0\)</c:formatCode>
                <c:ptCount val="9"/>
                <c:pt idx="0">
                  <c:v>101000</c:v>
                </c:pt>
                <c:pt idx="1">
                  <c:v>156300</c:v>
                </c:pt>
                <c:pt idx="2">
                  <c:v>14665</c:v>
                </c:pt>
                <c:pt idx="3">
                  <c:v>4100</c:v>
                </c:pt>
                <c:pt idx="4">
                  <c:v>40008</c:v>
                </c:pt>
                <c:pt idx="5">
                  <c:v>5700</c:v>
                </c:pt>
                <c:pt idx="6">
                  <c:v>60793</c:v>
                </c:pt>
                <c:pt idx="7">
                  <c:v>3634</c:v>
                </c:pt>
                <c:pt idx="8">
                  <c:v>148000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4</xdr:row>
      <xdr:rowOff>19050</xdr:rowOff>
    </xdr:from>
    <xdr:to>
      <xdr:col>16</xdr:col>
      <xdr:colOff>352425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4</xdr:row>
      <xdr:rowOff>9525</xdr:rowOff>
    </xdr:from>
    <xdr:to>
      <xdr:col>8</xdr:col>
      <xdr:colOff>514350</xdr:colOff>
      <xdr:row>29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97321</xdr:colOff>
      <xdr:row>3</xdr:row>
      <xdr:rowOff>415</xdr:rowOff>
    </xdr:from>
    <xdr:to>
      <xdr:col>7</xdr:col>
      <xdr:colOff>494886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730942</xdr:colOff>
      <xdr:row>2</xdr:row>
      <xdr:rowOff>66675</xdr:rowOff>
    </xdr:from>
    <xdr:to>
      <xdr:col>15</xdr:col>
      <xdr:colOff>552450</xdr:colOff>
      <xdr:row>33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4</xdr:row>
      <xdr:rowOff>0</xdr:rowOff>
    </xdr:from>
    <xdr:to>
      <xdr:col>17</xdr:col>
      <xdr:colOff>161925</xdr:colOff>
      <xdr:row>29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400049</xdr:colOff>
      <xdr:row>4</xdr:row>
      <xdr:rowOff>0</xdr:rowOff>
    </xdr:from>
    <xdr:to>
      <xdr:col>8</xdr:col>
      <xdr:colOff>466724</xdr:colOff>
      <xdr:row>29</xdr:row>
      <xdr:rowOff>133349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21121</xdr:colOff>
      <xdr:row>3</xdr:row>
      <xdr:rowOff>0</xdr:rowOff>
    </xdr:from>
    <xdr:to>
      <xdr:col>6</xdr:col>
      <xdr:colOff>857250</xdr:colOff>
      <xdr:row>36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168967</xdr:colOff>
      <xdr:row>3</xdr:row>
      <xdr:rowOff>0</xdr:rowOff>
    </xdr:from>
    <xdr:to>
      <xdr:col>14</xdr:col>
      <xdr:colOff>495301</xdr:colOff>
      <xdr:row>36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ocuments\EXCEL%20Jody\HR%20Fee%2020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Oper Exp Detail14.15"/>
      <sheetName val="All accts15.16"/>
      <sheetName val="All accts14.15MidYr"/>
      <sheetName val="Change in Fin Aid 7.1.2015"/>
      <sheetName val="Proposed Oper Exp Detail 15.16"/>
      <sheetName val="Explanation"/>
      <sheetName val="All accts14.15"/>
      <sheetName val="14.15 1st qtr. rev.exp"/>
      <sheetName val="Proposed Total Rev.Budget 14.15"/>
      <sheetName val="Fee Expense Breakdown 14.15"/>
      <sheetName val="Total Rev.Budget 14.15"/>
      <sheetName val="Oper Exp Detail 14.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Health &amp; Recreation Fee Breakdown</v>
          </cell>
        </row>
        <row r="2">
          <cell r="D2" t="str">
            <v>2014-2015</v>
          </cell>
        </row>
        <row r="4">
          <cell r="D4">
            <v>0.89754944830024375</v>
          </cell>
        </row>
        <row r="5">
          <cell r="D5">
            <v>9.1286307053941904E-2</v>
          </cell>
        </row>
        <row r="6">
          <cell r="D6">
            <v>9.303537204845282E-3</v>
          </cell>
        </row>
        <row r="7">
          <cell r="D7">
            <v>1.8607074409690565E-3</v>
          </cell>
        </row>
        <row r="8">
          <cell r="D8">
            <v>0</v>
          </cell>
        </row>
        <row r="9">
          <cell r="D9">
            <v>1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view="pageLayout" topLeftCell="A4" zoomScaleNormal="100" workbookViewId="0">
      <selection sqref="A1:Q1"/>
    </sheetView>
  </sheetViews>
  <sheetFormatPr defaultRowHeight="15" x14ac:dyDescent="0.25"/>
  <cols>
    <col min="1" max="1" width="4" customWidth="1"/>
    <col min="4" max="6" width="11.85546875" bestFit="1" customWidth="1"/>
    <col min="8" max="8" width="9.140625" customWidth="1"/>
    <col min="14" max="14" width="19.7109375" customWidth="1"/>
    <col min="16" max="16" width="9.140625" customWidth="1"/>
  </cols>
  <sheetData>
    <row r="1" spans="1:17" ht="18.75" x14ac:dyDescent="0.3">
      <c r="A1" s="47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8.75" x14ac:dyDescent="0.3">
      <c r="A2" s="47" t="s">
        <v>43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8.75" x14ac:dyDescent="0.3">
      <c r="A3" s="47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3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32" spans="1:17" x14ac:dyDescent="0.25">
      <c r="A32" s="48" t="s">
        <v>0</v>
      </c>
      <c r="B32" s="48"/>
      <c r="C32" s="48"/>
      <c r="D32" s="48"/>
      <c r="E32" s="48"/>
      <c r="F32" s="48"/>
      <c r="G32" s="48"/>
      <c r="H32" s="48"/>
      <c r="I32" s="48"/>
      <c r="J32" s="48" t="s">
        <v>1</v>
      </c>
      <c r="K32" s="48"/>
      <c r="L32" s="48"/>
      <c r="M32" s="48"/>
      <c r="N32" s="48"/>
      <c r="O32" s="48"/>
      <c r="P32" s="48"/>
      <c r="Q32" s="48"/>
    </row>
    <row r="33" spans="1:17" x14ac:dyDescent="0.25">
      <c r="A33" s="48" t="s">
        <v>13</v>
      </c>
      <c r="B33" s="48"/>
      <c r="C33" s="48"/>
      <c r="D33" s="48"/>
      <c r="E33" s="48"/>
      <c r="F33" s="48"/>
      <c r="G33" s="48"/>
      <c r="H33" s="48"/>
      <c r="I33" s="48"/>
      <c r="J33" s="48" t="s">
        <v>13</v>
      </c>
      <c r="K33" s="48"/>
      <c r="L33" s="48"/>
      <c r="M33" s="48"/>
      <c r="N33" s="48"/>
      <c r="O33" s="48"/>
      <c r="P33" s="48"/>
      <c r="Q33" s="48"/>
    </row>
    <row r="34" spans="1:17" x14ac:dyDescent="0.25">
      <c r="A34" s="49">
        <v>13597400</v>
      </c>
      <c r="B34" s="49"/>
      <c r="C34" s="49"/>
      <c r="D34" s="49"/>
      <c r="E34" s="49"/>
      <c r="F34" s="49"/>
      <c r="G34" s="49"/>
      <c r="H34" s="49"/>
      <c r="I34" s="49"/>
      <c r="L34" s="1"/>
      <c r="M34" s="1"/>
      <c r="N34" s="1"/>
      <c r="O34" s="1"/>
    </row>
    <row r="35" spans="1:17" x14ac:dyDescent="0.25">
      <c r="C35" s="1"/>
      <c r="D35" s="1"/>
      <c r="F35" s="1"/>
      <c r="L35" s="1"/>
      <c r="M35" s="1"/>
      <c r="N35" s="1"/>
      <c r="O35" s="1"/>
    </row>
    <row r="36" spans="1:17" x14ac:dyDescent="0.25">
      <c r="L36" s="1" t="s">
        <v>2</v>
      </c>
      <c r="M36" s="1"/>
      <c r="N36" s="1"/>
      <c r="O36" s="1"/>
    </row>
    <row r="37" spans="1:17" x14ac:dyDescent="0.25">
      <c r="C37" s="1" t="s">
        <v>14</v>
      </c>
      <c r="D37" s="1"/>
      <c r="E37" s="1"/>
      <c r="F37" s="3">
        <f>6623900+442200</f>
        <v>7066100</v>
      </c>
      <c r="G37" s="7">
        <f>F37/F39</f>
        <v>0.52791184161374671</v>
      </c>
      <c r="L37" s="1" t="s">
        <v>3</v>
      </c>
      <c r="M37" s="1"/>
      <c r="N37" s="24">
        <f>3000900+997300+213000+65500+3658600+1249900</f>
        <v>9185200</v>
      </c>
      <c r="O37" s="7">
        <f>N37/N41</f>
        <v>0.67082469106949838</v>
      </c>
    </row>
    <row r="38" spans="1:17" x14ac:dyDescent="0.25">
      <c r="C38" s="5" t="s">
        <v>4</v>
      </c>
      <c r="D38" s="5"/>
      <c r="E38" s="5"/>
      <c r="F38" s="6">
        <f>6318900</f>
        <v>6318900</v>
      </c>
      <c r="G38" s="27">
        <f>F38/F39</f>
        <v>0.47208815838625329</v>
      </c>
      <c r="L38" s="1" t="s">
        <v>5</v>
      </c>
      <c r="M38" s="1"/>
      <c r="N38" s="24">
        <f>1473500+80500+110000+561300+55600+22400+2400+1600+3100+534200+54500</f>
        <v>2899100</v>
      </c>
      <c r="O38" s="7">
        <f>N38/N41</f>
        <v>0.21173059507463995</v>
      </c>
    </row>
    <row r="39" spans="1:17" x14ac:dyDescent="0.25">
      <c r="C39" s="1"/>
      <c r="D39" s="1"/>
      <c r="E39" s="1"/>
      <c r="F39" s="3">
        <f>SUM(F37:F38)</f>
        <v>13385000</v>
      </c>
      <c r="G39" s="7">
        <f>SUM(G37:G38)</f>
        <v>1</v>
      </c>
      <c r="L39" s="1" t="s">
        <v>6</v>
      </c>
      <c r="M39" s="1"/>
      <c r="N39" s="24">
        <v>0</v>
      </c>
      <c r="O39" s="7">
        <f>N39/N41</f>
        <v>0</v>
      </c>
    </row>
    <row r="40" spans="1:17" x14ac:dyDescent="0.25">
      <c r="B40" s="1"/>
      <c r="L40" s="5" t="s">
        <v>15</v>
      </c>
      <c r="M40" s="5"/>
      <c r="N40" s="25">
        <f>693000+915100</f>
        <v>1608100</v>
      </c>
      <c r="O40" s="27">
        <f>N40/N41</f>
        <v>0.11744471385586165</v>
      </c>
    </row>
    <row r="41" spans="1:17" x14ac:dyDescent="0.25">
      <c r="L41" s="1" t="s">
        <v>8</v>
      </c>
      <c r="M41" s="1"/>
      <c r="N41" s="3">
        <f>SUM(N37:N40)</f>
        <v>13692400</v>
      </c>
      <c r="O41" s="7">
        <f>SUM(O37:O40)</f>
        <v>1</v>
      </c>
    </row>
    <row r="43" spans="1:17" x14ac:dyDescent="0.25">
      <c r="L43" s="1" t="s">
        <v>41</v>
      </c>
      <c r="N43" s="3">
        <f>F39-N41</f>
        <v>-307400</v>
      </c>
    </row>
    <row r="44" spans="1:17" x14ac:dyDescent="0.25">
      <c r="L44" s="32" t="s">
        <v>29</v>
      </c>
    </row>
  </sheetData>
  <mergeCells count="8">
    <mergeCell ref="A1:Q1"/>
    <mergeCell ref="A2:Q2"/>
    <mergeCell ref="A3:Q3"/>
    <mergeCell ref="A32:I32"/>
    <mergeCell ref="A34:I34"/>
    <mergeCell ref="A33:I33"/>
    <mergeCell ref="J33:Q33"/>
    <mergeCell ref="J32:Q32"/>
  </mergeCells>
  <printOptions horizontalCentered="1"/>
  <pageMargins left="0.25" right="0.25" top="0.75" bottom="0.75" header="0.3" footer="0.3"/>
  <pageSetup scale="79" fitToHeight="0" orientation="landscape" r:id="rId1"/>
  <headerFooter>
    <oddFooter>&amp;CHR Fee 2015-2016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view="pageLayout" topLeftCell="A19" zoomScaleNormal="115" workbookViewId="0">
      <selection activeCell="H40" sqref="H40"/>
    </sheetView>
  </sheetViews>
  <sheetFormatPr defaultRowHeight="15" x14ac:dyDescent="0.25"/>
  <cols>
    <col min="1" max="17" width="10.7109375" customWidth="1"/>
  </cols>
  <sheetData>
    <row r="1" spans="1:16" ht="18.75" x14ac:dyDescent="0.3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8.75" x14ac:dyDescent="0.3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7.5" customHeight="1" x14ac:dyDescent="0.25"/>
    <row r="12" spans="1:16" x14ac:dyDescent="0.25">
      <c r="H12" s="8"/>
    </row>
    <row r="35" spans="1:16" ht="4.5" customHeight="1" x14ac:dyDescent="0.25"/>
    <row r="36" spans="1:16" x14ac:dyDescent="0.25">
      <c r="A36" s="48" t="s">
        <v>9</v>
      </c>
      <c r="B36" s="48"/>
      <c r="C36" s="48"/>
      <c r="D36" s="48"/>
      <c r="E36" s="48"/>
      <c r="F36" s="48"/>
      <c r="G36" s="48"/>
      <c r="H36" s="48"/>
      <c r="I36" s="48" t="s">
        <v>10</v>
      </c>
      <c r="J36" s="48"/>
      <c r="K36" s="48"/>
      <c r="L36" s="48"/>
      <c r="M36" s="48"/>
      <c r="N36" s="48"/>
      <c r="O36" s="48"/>
      <c r="P36" s="48"/>
    </row>
    <row r="37" spans="1:16" x14ac:dyDescent="0.25">
      <c r="A37" s="48" t="s">
        <v>13</v>
      </c>
      <c r="B37" s="48"/>
      <c r="C37" s="48"/>
      <c r="D37" s="48"/>
      <c r="E37" s="48"/>
      <c r="F37" s="48"/>
      <c r="G37" s="48"/>
      <c r="H37" s="48"/>
      <c r="I37" s="48" t="s">
        <v>11</v>
      </c>
      <c r="J37" s="48"/>
      <c r="K37" s="48"/>
      <c r="L37" s="48"/>
      <c r="M37" s="48"/>
      <c r="N37" s="48"/>
      <c r="O37" s="48"/>
      <c r="P37" s="48"/>
    </row>
    <row r="38" spans="1:16" x14ac:dyDescent="0.25">
      <c r="A38" s="1"/>
      <c r="B38" s="1"/>
      <c r="C38" s="1"/>
      <c r="D38" s="1"/>
      <c r="E38" s="1"/>
      <c r="I38" s="51" t="s">
        <v>13</v>
      </c>
      <c r="J38" s="51"/>
      <c r="K38" s="51"/>
      <c r="L38" s="51"/>
      <c r="M38" s="51"/>
      <c r="N38" s="51"/>
      <c r="O38" s="51"/>
      <c r="P38" s="51"/>
    </row>
    <row r="39" spans="1:16" x14ac:dyDescent="0.25">
      <c r="A39" s="15" t="s">
        <v>25</v>
      </c>
      <c r="C39" s="1"/>
      <c r="D39" s="1"/>
      <c r="E39" s="1"/>
      <c r="I39" s="26"/>
      <c r="J39" s="26"/>
      <c r="K39" s="26"/>
      <c r="L39" s="26"/>
      <c r="M39" s="26"/>
      <c r="N39" s="26"/>
      <c r="O39" s="26"/>
      <c r="P39" s="26"/>
    </row>
    <row r="40" spans="1:16" x14ac:dyDescent="0.25">
      <c r="A40" s="1" t="s">
        <v>26</v>
      </c>
      <c r="D40" s="3">
        <v>6318900</v>
      </c>
      <c r="E40" s="1"/>
      <c r="I40" s="26"/>
      <c r="J40" s="26"/>
      <c r="K40" s="26"/>
      <c r="L40" s="26"/>
      <c r="M40" s="26"/>
      <c r="N40" s="26"/>
      <c r="O40" s="26"/>
      <c r="P40" s="26"/>
    </row>
    <row r="41" spans="1:16" x14ac:dyDescent="0.25">
      <c r="A41" s="32" t="s">
        <v>27</v>
      </c>
      <c r="B41" s="1"/>
      <c r="C41" s="3"/>
      <c r="D41" s="1"/>
      <c r="E41" s="1"/>
      <c r="I41" s="26"/>
      <c r="J41" s="26"/>
      <c r="K41" s="26"/>
      <c r="L41" s="26"/>
      <c r="M41" s="26"/>
      <c r="N41" s="26"/>
      <c r="O41" s="26"/>
      <c r="P41" s="26"/>
    </row>
    <row r="42" spans="1:16" ht="7.5" customHeight="1" x14ac:dyDescent="0.25">
      <c r="A42" s="1"/>
      <c r="B42" s="1"/>
      <c r="C42" s="1"/>
      <c r="D42" s="1"/>
      <c r="E42" s="1"/>
      <c r="J42" s="1"/>
      <c r="K42" s="1"/>
      <c r="L42" s="1"/>
      <c r="M42" s="9"/>
      <c r="N42" s="1"/>
    </row>
    <row r="43" spans="1:16" x14ac:dyDescent="0.25">
      <c r="A43" s="15" t="s">
        <v>2</v>
      </c>
      <c r="B43" s="1"/>
      <c r="C43" s="1"/>
      <c r="D43" s="1"/>
      <c r="E43" s="1"/>
      <c r="J43" s="15" t="s">
        <v>30</v>
      </c>
    </row>
    <row r="44" spans="1:16" x14ac:dyDescent="0.25">
      <c r="A44" s="50" t="s">
        <v>16</v>
      </c>
      <c r="B44" s="50"/>
      <c r="C44" s="1"/>
      <c r="D44" s="11">
        <v>1584534</v>
      </c>
      <c r="E44" s="30">
        <f>D44/D52</f>
        <v>0.24710852580197434</v>
      </c>
      <c r="G44" s="11"/>
      <c r="J44" s="1" t="s">
        <v>31</v>
      </c>
      <c r="K44" s="1"/>
      <c r="L44" s="1"/>
      <c r="M44" s="10">
        <v>101000</v>
      </c>
      <c r="N44" s="7">
        <f>M44/M53</f>
        <v>0.18906776488206664</v>
      </c>
    </row>
    <row r="45" spans="1:16" x14ac:dyDescent="0.25">
      <c r="A45" s="50" t="s">
        <v>17</v>
      </c>
      <c r="B45" s="50"/>
      <c r="C45" s="1"/>
      <c r="D45" s="11">
        <v>1235881</v>
      </c>
      <c r="E45" s="30">
        <f>D45/D52</f>
        <v>0.19273599176582507</v>
      </c>
      <c r="J45" s="1" t="s">
        <v>32</v>
      </c>
      <c r="K45" s="1"/>
      <c r="L45" s="1"/>
      <c r="M45" s="10">
        <f>138840+17460</f>
        <v>156300</v>
      </c>
      <c r="N45" s="7">
        <f>M45/M53</f>
        <v>0.2925870460501685</v>
      </c>
    </row>
    <row r="46" spans="1:16" x14ac:dyDescent="0.25">
      <c r="A46" s="50" t="s">
        <v>19</v>
      </c>
      <c r="B46" s="50"/>
      <c r="C46" s="1"/>
      <c r="D46" s="11">
        <v>336098</v>
      </c>
      <c r="E46" s="30">
        <f>D46/D52</f>
        <v>5.2414578232459492E-2</v>
      </c>
      <c r="J46" s="1" t="s">
        <v>33</v>
      </c>
      <c r="K46" s="1"/>
      <c r="L46" s="1"/>
      <c r="M46" s="10">
        <v>14665</v>
      </c>
      <c r="N46" s="7">
        <f>M46/M53</f>
        <v>2.745226506926245E-2</v>
      </c>
    </row>
    <row r="47" spans="1:16" x14ac:dyDescent="0.25">
      <c r="A47" s="50" t="s">
        <v>18</v>
      </c>
      <c r="B47" s="50"/>
      <c r="C47" s="1"/>
      <c r="D47" s="11">
        <v>1751987</v>
      </c>
      <c r="E47" s="30">
        <f>D47/D52</f>
        <v>0.27322286854950639</v>
      </c>
      <c r="J47" s="1" t="s">
        <v>39</v>
      </c>
      <c r="K47" s="1"/>
      <c r="L47" s="1"/>
      <c r="M47" s="10">
        <v>4100</v>
      </c>
      <c r="N47" s="7">
        <f>M47/M53</f>
        <v>7.6750280793710223E-3</v>
      </c>
    </row>
    <row r="48" spans="1:16" x14ac:dyDescent="0.25">
      <c r="A48" s="1" t="s">
        <v>20</v>
      </c>
      <c r="B48" s="1"/>
      <c r="C48" s="1"/>
      <c r="D48" s="11">
        <v>534200</v>
      </c>
      <c r="E48" s="30">
        <f>D48/D52</f>
        <v>8.3308641205183789E-2</v>
      </c>
      <c r="J48" s="1" t="s">
        <v>36</v>
      </c>
      <c r="K48" s="1"/>
      <c r="L48" s="1"/>
      <c r="M48" s="10">
        <v>40008</v>
      </c>
      <c r="N48" s="7">
        <f>M48/M53</f>
        <v>7.4893298390116061E-2</v>
      </c>
    </row>
    <row r="49" spans="1:16" x14ac:dyDescent="0.25">
      <c r="A49" s="1" t="s">
        <v>21</v>
      </c>
      <c r="B49" s="1"/>
      <c r="C49" s="1"/>
      <c r="D49" s="11">
        <v>54500</v>
      </c>
      <c r="E49" s="30">
        <f>ROUNDUP((D49/D52),3)</f>
        <v>9.0000000000000011E-3</v>
      </c>
      <c r="J49" s="1" t="s">
        <v>38</v>
      </c>
      <c r="M49" s="10">
        <v>5700</v>
      </c>
      <c r="N49" s="7">
        <f>M49/M53</f>
        <v>1.067016098839386E-2</v>
      </c>
    </row>
    <row r="50" spans="1:16" x14ac:dyDescent="0.25">
      <c r="A50" s="28" t="s">
        <v>22</v>
      </c>
      <c r="B50" s="28"/>
      <c r="C50" s="28"/>
      <c r="D50" s="29">
        <v>886200</v>
      </c>
      <c r="E50" s="31">
        <f>D50/D52</f>
        <v>0.13820314083870061</v>
      </c>
      <c r="J50" s="1" t="s">
        <v>34</v>
      </c>
      <c r="M50" s="10">
        <v>60793</v>
      </c>
      <c r="N50" s="7">
        <f>M50/M53</f>
        <v>0.11380194683639086</v>
      </c>
    </row>
    <row r="51" spans="1:16" x14ac:dyDescent="0.25">
      <c r="A51" s="5" t="s">
        <v>24</v>
      </c>
      <c r="B51" s="5"/>
      <c r="C51" s="5"/>
      <c r="D51" s="12">
        <v>28900</v>
      </c>
      <c r="E51" s="39">
        <f>D51/D52</f>
        <v>4.5069631801381719E-3</v>
      </c>
      <c r="J51" s="1" t="s">
        <v>37</v>
      </c>
      <c r="M51" s="10">
        <v>3634</v>
      </c>
      <c r="N51" s="7">
        <f>M51/M53</f>
        <v>6.8026956196181208E-3</v>
      </c>
    </row>
    <row r="52" spans="1:16" x14ac:dyDescent="0.25">
      <c r="A52" s="36" t="s">
        <v>23</v>
      </c>
      <c r="B52" s="37"/>
      <c r="C52" s="37"/>
      <c r="D52" s="38">
        <f>SUM(D44:D51)</f>
        <v>6412300</v>
      </c>
      <c r="E52" s="40">
        <f>SUM(E44:E51)</f>
        <v>1.0005007095737879</v>
      </c>
      <c r="J52" s="5" t="s">
        <v>35</v>
      </c>
      <c r="K52" s="5"/>
      <c r="L52" s="5"/>
      <c r="M52" s="42">
        <v>148000</v>
      </c>
      <c r="N52" s="27">
        <f>M52/M53</f>
        <v>0.2770497940846125</v>
      </c>
    </row>
    <row r="53" spans="1:16" x14ac:dyDescent="0.25">
      <c r="A53" s="28"/>
      <c r="B53" s="19"/>
      <c r="C53" s="19"/>
      <c r="D53" s="33"/>
      <c r="E53" s="34"/>
      <c r="J53" s="1" t="s">
        <v>12</v>
      </c>
      <c r="K53" s="1"/>
      <c r="L53" s="1"/>
      <c r="M53" s="10">
        <f>SUM(M44:M52)</f>
        <v>534200</v>
      </c>
      <c r="N53" s="7">
        <f>SUM(N44:N52)</f>
        <v>1</v>
      </c>
    </row>
    <row r="54" spans="1:16" x14ac:dyDescent="0.25">
      <c r="A54" s="35" t="s">
        <v>28</v>
      </c>
      <c r="B54" s="19"/>
      <c r="C54" s="19"/>
      <c r="D54" s="41">
        <f>D40-D52</f>
        <v>-93400</v>
      </c>
      <c r="E54" s="44">
        <f>D54/D52</f>
        <v>-1.4565756436847934E-2</v>
      </c>
      <c r="J54" s="15"/>
      <c r="K54" s="15"/>
      <c r="L54" s="15"/>
      <c r="M54" s="16"/>
      <c r="N54" s="4"/>
    </row>
    <row r="55" spans="1:16" x14ac:dyDescent="0.25">
      <c r="A55" s="32" t="s">
        <v>29</v>
      </c>
      <c r="B55" s="1"/>
      <c r="C55" s="1"/>
      <c r="D55" s="13"/>
      <c r="E55" s="7"/>
    </row>
    <row r="56" spans="1:16" x14ac:dyDescent="0.25">
      <c r="F56" s="14"/>
    </row>
    <row r="57" spans="1:16" x14ac:dyDescent="0.25">
      <c r="D57" s="17"/>
      <c r="P57" s="14"/>
    </row>
    <row r="58" spans="1:16" x14ac:dyDescent="0.25">
      <c r="E58" s="18"/>
    </row>
    <row r="62" spans="1:16" x14ac:dyDescent="0.25">
      <c r="A62" s="19"/>
      <c r="B62" s="19"/>
      <c r="C62" s="19"/>
      <c r="D62" s="20"/>
    </row>
    <row r="63" spans="1:16" x14ac:dyDescent="0.25">
      <c r="A63" s="19"/>
      <c r="B63" s="19"/>
      <c r="C63" s="19"/>
      <c r="D63" s="20"/>
    </row>
    <row r="64" spans="1:16" x14ac:dyDescent="0.25">
      <c r="A64" s="19"/>
      <c r="B64" s="19"/>
      <c r="C64" s="19"/>
      <c r="D64" s="20"/>
    </row>
  </sheetData>
  <mergeCells count="11">
    <mergeCell ref="A1:P1"/>
    <mergeCell ref="A2:P2"/>
    <mergeCell ref="A46:B46"/>
    <mergeCell ref="A47:B47"/>
    <mergeCell ref="A37:H37"/>
    <mergeCell ref="A36:H36"/>
    <mergeCell ref="I36:P36"/>
    <mergeCell ref="I37:P37"/>
    <mergeCell ref="I38:P38"/>
    <mergeCell ref="A44:B44"/>
    <mergeCell ref="A45:B45"/>
  </mergeCells>
  <printOptions horizontalCentered="1" verticalCentered="1"/>
  <pageMargins left="0.25" right="0.25" top="0.75" bottom="0.75" header="0.3" footer="0.3"/>
  <pageSetup scale="65" fitToHeight="0" orientation="landscape" r:id="rId1"/>
  <headerFooter>
    <oddHeader xml:space="preserve">&amp;C&amp;"-,Bold"&amp;14
</oddHeader>
    <oddFooter>&amp;CHR Fee 2015-2016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view="pageLayout" topLeftCell="A13" zoomScaleNormal="100" workbookViewId="0">
      <selection activeCell="H40" sqref="H40"/>
    </sheetView>
  </sheetViews>
  <sheetFormatPr defaultRowHeight="15" x14ac:dyDescent="0.25"/>
  <cols>
    <col min="4" max="6" width="11.85546875" bestFit="1" customWidth="1"/>
    <col min="14" max="14" width="19.7109375" customWidth="1"/>
  </cols>
  <sheetData>
    <row r="1" spans="1:18" ht="18.75" x14ac:dyDescent="0.3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8.75" x14ac:dyDescent="0.3">
      <c r="A2" s="47" t="s">
        <v>43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8.75" x14ac:dyDescent="0.3">
      <c r="A3" s="47" t="s">
        <v>48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x14ac:dyDescent="0.25">
      <c r="I4" s="45"/>
    </row>
    <row r="33" spans="2:15" x14ac:dyDescent="0.25">
      <c r="C33" s="1"/>
      <c r="E33" s="2" t="s">
        <v>0</v>
      </c>
      <c r="F33" s="1"/>
      <c r="L33" s="1"/>
      <c r="M33" s="1"/>
      <c r="N33" s="2" t="s">
        <v>1</v>
      </c>
      <c r="O33" s="1"/>
    </row>
    <row r="34" spans="2:15" x14ac:dyDescent="0.25">
      <c r="C34" s="1"/>
      <c r="D34" s="1"/>
      <c r="E34" s="2" t="s">
        <v>40</v>
      </c>
      <c r="F34" s="1"/>
      <c r="L34" s="1"/>
      <c r="M34" s="1"/>
      <c r="N34" s="2" t="s">
        <v>40</v>
      </c>
      <c r="O34" s="1"/>
    </row>
    <row r="35" spans="2:15" x14ac:dyDescent="0.25">
      <c r="C35" s="1"/>
      <c r="D35" s="1"/>
      <c r="E35" s="3">
        <v>14035700</v>
      </c>
      <c r="F35" s="1"/>
      <c r="L35" s="1"/>
      <c r="M35" s="1"/>
      <c r="N35" s="1"/>
      <c r="O35" s="1"/>
    </row>
    <row r="36" spans="2:15" x14ac:dyDescent="0.25">
      <c r="C36" s="1"/>
      <c r="D36" s="1"/>
      <c r="F36" s="1"/>
      <c r="L36" s="1"/>
      <c r="M36" s="1"/>
      <c r="N36" s="1"/>
      <c r="O36" s="1"/>
    </row>
    <row r="37" spans="2:15" x14ac:dyDescent="0.25">
      <c r="L37" s="1" t="s">
        <v>2</v>
      </c>
      <c r="M37" s="1"/>
      <c r="N37" s="1"/>
      <c r="O37" s="1"/>
    </row>
    <row r="38" spans="2:15" x14ac:dyDescent="0.25">
      <c r="C38" s="1" t="s">
        <v>14</v>
      </c>
      <c r="D38" s="1"/>
      <c r="E38" s="1"/>
      <c r="F38" s="3">
        <f>7199700+442200</f>
        <v>7641900</v>
      </c>
      <c r="G38" s="7">
        <f>F38/F40</f>
        <v>0.54446162286170263</v>
      </c>
      <c r="L38" s="1" t="s">
        <v>3</v>
      </c>
      <c r="M38" s="1"/>
      <c r="N38" s="21">
        <f>3510900+1261300+218900+74500+4031300+1451300</f>
        <v>10548200</v>
      </c>
      <c r="O38" s="7">
        <f>N38/N42</f>
        <v>0.70130578160736134</v>
      </c>
    </row>
    <row r="39" spans="2:15" x14ac:dyDescent="0.25">
      <c r="C39" s="5" t="s">
        <v>4</v>
      </c>
      <c r="D39" s="5"/>
      <c r="E39" s="5"/>
      <c r="F39" s="6">
        <f>6393800</f>
        <v>6393800</v>
      </c>
      <c r="G39" s="27">
        <f>F39/F40</f>
        <v>0.45553837713829737</v>
      </c>
      <c r="L39" s="1" t="s">
        <v>5</v>
      </c>
      <c r="M39" s="1"/>
      <c r="N39" s="21">
        <f>1460800+80500+110000+611300+63200+22400+2400+1600+3200+534200+60200</f>
        <v>2949800</v>
      </c>
      <c r="O39" s="7">
        <f>N39/N42</f>
        <v>0.19611988724004042</v>
      </c>
    </row>
    <row r="40" spans="2:15" x14ac:dyDescent="0.25">
      <c r="C40" s="1"/>
      <c r="D40" s="1"/>
      <c r="E40" s="1"/>
      <c r="F40" s="3">
        <f>SUM(F38:F39)</f>
        <v>14035700</v>
      </c>
      <c r="G40" s="7">
        <f>SUM(G38:G39)</f>
        <v>1</v>
      </c>
      <c r="L40" s="1" t="s">
        <v>6</v>
      </c>
      <c r="M40" s="1"/>
      <c r="N40" s="21">
        <v>0</v>
      </c>
      <c r="O40" s="7">
        <f>N40/N42</f>
        <v>0</v>
      </c>
    </row>
    <row r="41" spans="2:15" x14ac:dyDescent="0.25">
      <c r="B41" s="1"/>
      <c r="L41" s="5" t="s">
        <v>7</v>
      </c>
      <c r="M41" s="5"/>
      <c r="N41" s="22">
        <f>618500+924300</f>
        <v>1542800</v>
      </c>
      <c r="O41" s="27">
        <f>N41/N42</f>
        <v>0.10257433115259827</v>
      </c>
    </row>
    <row r="42" spans="2:15" x14ac:dyDescent="0.25">
      <c r="L42" s="1" t="s">
        <v>8</v>
      </c>
      <c r="M42" s="1"/>
      <c r="N42" s="23">
        <f>SUM(N38:N41)</f>
        <v>15040800</v>
      </c>
      <c r="O42" s="7">
        <f>SUM(O38:O41)</f>
        <v>1</v>
      </c>
    </row>
    <row r="44" spans="2:15" x14ac:dyDescent="0.25">
      <c r="L44" s="1" t="s">
        <v>41</v>
      </c>
      <c r="N44" s="3">
        <f>F40-N42</f>
        <v>-1005100</v>
      </c>
    </row>
    <row r="45" spans="2:15" x14ac:dyDescent="0.25">
      <c r="L45" s="32" t="s">
        <v>29</v>
      </c>
    </row>
  </sheetData>
  <mergeCells count="3">
    <mergeCell ref="A3:R3"/>
    <mergeCell ref="A2:R2"/>
    <mergeCell ref="A1:R1"/>
  </mergeCells>
  <pageMargins left="0.25" right="0.25" top="0.75" bottom="0.75" header="0.3" footer="0.3"/>
  <pageSetup scale="73" orientation="landscape" r:id="rId1"/>
  <headerFooter>
    <oddFooter>&amp;CHR Fee 2016-2017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view="pageLayout" zoomScaleNormal="115" workbookViewId="0">
      <selection activeCell="A40" sqref="A40"/>
    </sheetView>
  </sheetViews>
  <sheetFormatPr defaultRowHeight="15" x14ac:dyDescent="0.25"/>
  <cols>
    <col min="1" max="2" width="12.85546875" customWidth="1"/>
    <col min="3" max="3" width="10.5703125" customWidth="1"/>
    <col min="4" max="7" width="12.85546875" customWidth="1"/>
    <col min="8" max="8" width="6.42578125" customWidth="1"/>
    <col min="9" max="14" width="12.85546875" customWidth="1"/>
    <col min="15" max="15" width="10" customWidth="1"/>
    <col min="16" max="16" width="12.85546875" customWidth="1"/>
  </cols>
  <sheetData>
    <row r="1" spans="1:15" ht="18.75" x14ac:dyDescent="0.3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8.75" x14ac:dyDescent="0.3">
      <c r="A2" s="47" t="s">
        <v>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11" spans="1:15" x14ac:dyDescent="0.25">
      <c r="G11" s="8"/>
    </row>
    <row r="38" spans="1:15" x14ac:dyDescent="0.25">
      <c r="A38" s="48" t="s">
        <v>9</v>
      </c>
      <c r="B38" s="48"/>
      <c r="C38" s="48"/>
      <c r="D38" s="48"/>
      <c r="E38" s="48"/>
      <c r="F38" s="48"/>
      <c r="G38" s="48"/>
      <c r="I38" s="48" t="s">
        <v>10</v>
      </c>
      <c r="J38" s="48"/>
      <c r="K38" s="48"/>
      <c r="L38" s="48"/>
      <c r="M38" s="48"/>
      <c r="N38" s="48"/>
      <c r="O38" s="48"/>
    </row>
    <row r="39" spans="1:15" x14ac:dyDescent="0.25">
      <c r="A39" s="48" t="s">
        <v>40</v>
      </c>
      <c r="B39" s="48"/>
      <c r="C39" s="48"/>
      <c r="D39" s="48"/>
      <c r="E39" s="48"/>
      <c r="F39" s="48"/>
      <c r="G39" s="48"/>
      <c r="I39" s="48" t="s">
        <v>11</v>
      </c>
      <c r="J39" s="48"/>
      <c r="K39" s="48"/>
      <c r="L39" s="48"/>
      <c r="M39" s="48"/>
      <c r="N39" s="48"/>
      <c r="O39" s="48"/>
    </row>
    <row r="40" spans="1:15" x14ac:dyDescent="0.25">
      <c r="A40" s="1"/>
      <c r="B40" s="1"/>
      <c r="C40" s="1"/>
      <c r="D40" s="1"/>
      <c r="I40" s="51" t="s">
        <v>40</v>
      </c>
      <c r="J40" s="51"/>
      <c r="K40" s="51"/>
      <c r="L40" s="51"/>
      <c r="M40" s="51"/>
      <c r="N40" s="51"/>
      <c r="O40" s="51"/>
    </row>
    <row r="41" spans="1:15" x14ac:dyDescent="0.25">
      <c r="A41" s="15" t="s">
        <v>25</v>
      </c>
      <c r="C41" s="1"/>
      <c r="D41" s="1"/>
      <c r="I41" s="26"/>
      <c r="J41" s="26"/>
      <c r="K41" s="26"/>
      <c r="L41" s="26"/>
      <c r="M41" s="26"/>
      <c r="N41" s="26"/>
      <c r="O41" s="26"/>
    </row>
    <row r="42" spans="1:15" x14ac:dyDescent="0.25">
      <c r="A42" s="1" t="s">
        <v>26</v>
      </c>
      <c r="C42" s="1"/>
      <c r="D42" s="3">
        <v>6393800</v>
      </c>
      <c r="I42" s="26"/>
      <c r="J42" s="26"/>
      <c r="K42" s="26"/>
      <c r="L42" s="26"/>
      <c r="M42" s="26"/>
      <c r="N42" s="26"/>
      <c r="O42" s="26"/>
    </row>
    <row r="43" spans="1:15" x14ac:dyDescent="0.25">
      <c r="A43" s="32" t="s">
        <v>27</v>
      </c>
      <c r="B43" s="1"/>
      <c r="C43" s="1"/>
      <c r="D43" s="1"/>
      <c r="I43" s="26"/>
      <c r="J43" s="26"/>
      <c r="K43" s="26"/>
      <c r="L43" s="26"/>
      <c r="M43" s="26"/>
      <c r="N43" s="26"/>
      <c r="O43" s="26"/>
    </row>
    <row r="44" spans="1:15" ht="6" customHeight="1" x14ac:dyDescent="0.25">
      <c r="A44" s="1"/>
      <c r="B44" s="1"/>
      <c r="C44" s="1"/>
      <c r="D44" s="1"/>
      <c r="I44" s="26"/>
      <c r="J44" s="26"/>
      <c r="K44" s="26"/>
      <c r="L44" s="26"/>
      <c r="M44" s="26"/>
      <c r="N44" s="26"/>
      <c r="O44" s="26"/>
    </row>
    <row r="45" spans="1:15" x14ac:dyDescent="0.25">
      <c r="A45" s="15" t="s">
        <v>2</v>
      </c>
      <c r="B45" s="1"/>
      <c r="C45" s="1"/>
      <c r="D45" s="1"/>
      <c r="I45" s="15" t="s">
        <v>30</v>
      </c>
      <c r="J45" s="26"/>
      <c r="K45" s="26"/>
      <c r="L45" s="26"/>
      <c r="M45" s="26"/>
      <c r="N45" s="26"/>
      <c r="O45" s="26"/>
    </row>
    <row r="46" spans="1:15" x14ac:dyDescent="0.25">
      <c r="A46" s="50" t="s">
        <v>16</v>
      </c>
      <c r="B46" s="50"/>
      <c r="C46" s="1"/>
      <c r="D46" s="11">
        <v>1745750</v>
      </c>
      <c r="E46" s="30">
        <f>D46/D54</f>
        <v>0.24934654992644223</v>
      </c>
      <c r="I46" s="1" t="s">
        <v>31</v>
      </c>
      <c r="J46" s="26"/>
      <c r="K46" s="26"/>
      <c r="L46" s="24">
        <v>101000</v>
      </c>
      <c r="M46" s="7">
        <f>L46/L55</f>
        <v>0.18906776488206664</v>
      </c>
      <c r="N46" s="26"/>
      <c r="O46" s="26"/>
    </row>
    <row r="47" spans="1:15" x14ac:dyDescent="0.25">
      <c r="A47" s="50" t="s">
        <v>17</v>
      </c>
      <c r="B47" s="50"/>
      <c r="C47" s="1"/>
      <c r="D47" s="11">
        <v>1593499</v>
      </c>
      <c r="E47" s="30">
        <f>D47/D54</f>
        <v>0.22760044563152557</v>
      </c>
      <c r="I47" s="1" t="s">
        <v>32</v>
      </c>
      <c r="J47" s="1"/>
      <c r="K47" s="1"/>
      <c r="L47" s="24">
        <f>138840+17460</f>
        <v>156300</v>
      </c>
      <c r="M47" s="7">
        <f>L47/L55</f>
        <v>0.2925870460501685</v>
      </c>
    </row>
    <row r="48" spans="1:15" x14ac:dyDescent="0.25">
      <c r="A48" s="50" t="s">
        <v>19</v>
      </c>
      <c r="B48" s="50"/>
      <c r="C48" s="1"/>
      <c r="D48" s="11">
        <v>370520</v>
      </c>
      <c r="E48" s="30">
        <f>D48/D54</f>
        <v>5.2921600274234787E-2</v>
      </c>
      <c r="I48" s="1" t="s">
        <v>33</v>
      </c>
      <c r="J48" s="1"/>
      <c r="K48" s="1"/>
      <c r="L48" s="24">
        <v>14665</v>
      </c>
      <c r="M48" s="7">
        <f>L48/L55</f>
        <v>2.745226506926245E-2</v>
      </c>
    </row>
    <row r="49" spans="1:15" x14ac:dyDescent="0.25">
      <c r="A49" s="50" t="s">
        <v>18</v>
      </c>
      <c r="B49" s="50"/>
      <c r="C49" s="11"/>
      <c r="D49" s="11">
        <v>1772831</v>
      </c>
      <c r="E49" s="30">
        <f>D49/D54</f>
        <v>0.25321454587005271</v>
      </c>
      <c r="I49" s="1" t="s">
        <v>39</v>
      </c>
      <c r="J49" s="1"/>
      <c r="K49" s="1"/>
      <c r="L49" s="24">
        <v>4100</v>
      </c>
      <c r="M49" s="7">
        <f>L49/L55</f>
        <v>7.6750280793710223E-3</v>
      </c>
    </row>
    <row r="50" spans="1:15" x14ac:dyDescent="0.25">
      <c r="A50" s="1" t="s">
        <v>20</v>
      </c>
      <c r="B50" s="1"/>
      <c r="C50" s="11"/>
      <c r="D50" s="11">
        <v>534200</v>
      </c>
      <c r="E50" s="30">
        <f>D50/D54</f>
        <v>7.6300115692799902E-2</v>
      </c>
      <c r="I50" s="1" t="s">
        <v>36</v>
      </c>
      <c r="J50" s="1"/>
      <c r="K50" s="1"/>
      <c r="L50" s="24">
        <v>40008</v>
      </c>
      <c r="M50" s="7">
        <f>L50/L55</f>
        <v>7.4893298390116061E-2</v>
      </c>
    </row>
    <row r="51" spans="1:15" x14ac:dyDescent="0.25">
      <c r="A51" s="1" t="s">
        <v>21</v>
      </c>
      <c r="B51" s="1"/>
      <c r="C51" s="11"/>
      <c r="D51" s="11">
        <v>60200</v>
      </c>
      <c r="E51" s="30">
        <f>ROUNDUP((D51/D54),3)</f>
        <v>9.0000000000000011E-3</v>
      </c>
      <c r="I51" s="1" t="s">
        <v>38</v>
      </c>
      <c r="J51" s="1"/>
      <c r="K51" s="1"/>
      <c r="L51" s="24">
        <v>5700</v>
      </c>
      <c r="M51" s="7">
        <f>L51/L55</f>
        <v>1.067016098839386E-2</v>
      </c>
    </row>
    <row r="52" spans="1:15" x14ac:dyDescent="0.25">
      <c r="A52" s="28" t="s">
        <v>22</v>
      </c>
      <c r="B52" s="28"/>
      <c r="C52" s="29"/>
      <c r="D52" s="29">
        <v>895100</v>
      </c>
      <c r="E52" s="31">
        <f>D52/D54</f>
        <v>0.12784768542984873</v>
      </c>
      <c r="I52" s="1" t="s">
        <v>34</v>
      </c>
      <c r="J52" s="1"/>
      <c r="K52" s="1"/>
      <c r="L52" s="24">
        <v>60793</v>
      </c>
      <c r="M52" s="7">
        <f>L52/L55</f>
        <v>0.11380194683639086</v>
      </c>
    </row>
    <row r="53" spans="1:15" x14ac:dyDescent="0.25">
      <c r="A53" s="5" t="s">
        <v>24</v>
      </c>
      <c r="B53" s="5"/>
      <c r="C53" s="43"/>
      <c r="D53" s="12">
        <v>29200</v>
      </c>
      <c r="E53" s="39">
        <f>D53/D54</f>
        <v>4.1706540213960266E-3</v>
      </c>
      <c r="I53" s="1" t="s">
        <v>37</v>
      </c>
      <c r="J53" s="15"/>
      <c r="K53" s="15"/>
      <c r="L53" s="24">
        <v>3634</v>
      </c>
      <c r="M53" s="7">
        <f>L53/L55</f>
        <v>6.8026956196181208E-3</v>
      </c>
    </row>
    <row r="54" spans="1:15" x14ac:dyDescent="0.25">
      <c r="A54" s="36" t="s">
        <v>23</v>
      </c>
      <c r="B54" s="37"/>
      <c r="C54" s="17"/>
      <c r="D54" s="38">
        <f>SUM(D46:D53)</f>
        <v>7001300</v>
      </c>
      <c r="E54" s="40">
        <f>SUM(E46:E53)</f>
        <v>1.0004015968462998</v>
      </c>
      <c r="I54" s="5" t="s">
        <v>35</v>
      </c>
      <c r="J54" s="5"/>
      <c r="K54" s="5"/>
      <c r="L54" s="25">
        <v>148000</v>
      </c>
      <c r="M54" s="27">
        <f>L54/L55</f>
        <v>0.2770497940846125</v>
      </c>
      <c r="O54" s="14"/>
    </row>
    <row r="55" spans="1:15" x14ac:dyDescent="0.25">
      <c r="A55" s="28"/>
      <c r="B55" s="19"/>
      <c r="D55" s="18"/>
      <c r="I55" s="1" t="s">
        <v>12</v>
      </c>
      <c r="L55" s="24">
        <f>SUM(L46:L54)</f>
        <v>534200</v>
      </c>
      <c r="M55" s="7">
        <f>SUM(M46:M54)</f>
        <v>1</v>
      </c>
    </row>
    <row r="56" spans="1:15" x14ac:dyDescent="0.25">
      <c r="A56" s="35" t="s">
        <v>28</v>
      </c>
      <c r="B56" s="19"/>
      <c r="D56" s="3">
        <f>D42-D54</f>
        <v>-607500</v>
      </c>
      <c r="E56" s="44">
        <f>D56/D54</f>
        <v>-8.6769599931441302E-2</v>
      </c>
    </row>
    <row r="57" spans="1:15" x14ac:dyDescent="0.25">
      <c r="A57" s="32" t="s">
        <v>29</v>
      </c>
      <c r="B57" s="1"/>
    </row>
    <row r="59" spans="1:15" x14ac:dyDescent="0.25">
      <c r="A59" s="19"/>
      <c r="B59" s="19"/>
      <c r="C59" s="20"/>
    </row>
    <row r="60" spans="1:15" x14ac:dyDescent="0.25">
      <c r="A60" s="19"/>
      <c r="B60" s="19"/>
      <c r="C60" s="20"/>
    </row>
    <row r="61" spans="1:15" x14ac:dyDescent="0.25">
      <c r="A61" s="19"/>
      <c r="B61" s="19"/>
      <c r="C61" s="20"/>
    </row>
  </sheetData>
  <mergeCells count="11">
    <mergeCell ref="A2:O2"/>
    <mergeCell ref="A1:O1"/>
    <mergeCell ref="A48:B48"/>
    <mergeCell ref="A49:B49"/>
    <mergeCell ref="A38:G38"/>
    <mergeCell ref="A39:G39"/>
    <mergeCell ref="I38:O38"/>
    <mergeCell ref="I40:O40"/>
    <mergeCell ref="I39:O39"/>
    <mergeCell ref="A46:B46"/>
    <mergeCell ref="A47:B47"/>
  </mergeCells>
  <printOptions horizontalCentered="1"/>
  <pageMargins left="0.25" right="0.25" top="0.75" bottom="0.5" header="0.3" footer="0.3"/>
  <pageSetup scale="63" orientation="landscape" r:id="rId1"/>
  <headerFooter>
    <oddHeader xml:space="preserve">&amp;C&amp;"-,Bold"&amp;14
</oddHeader>
    <oddFooter>&amp;CHR Fee 2016-2017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All accts15.16MidYr</vt:lpstr>
      <vt:lpstr>Proposed Oper Exp Detail15.16</vt:lpstr>
      <vt:lpstr>All accts16.17</vt:lpstr>
      <vt:lpstr>Proposed Oper Exp Detail 16.17</vt:lpstr>
      <vt:lpstr>'All accts15.16MidYr'!Print_Area</vt:lpstr>
      <vt:lpstr>'All accts16.17'!Print_Area</vt:lpstr>
      <vt:lpstr>'Proposed Oper Exp Detail 16.17'!Print_Area</vt:lpstr>
      <vt:lpstr>'Proposed Oper Exp Detail15.16'!Print_Area</vt:lpstr>
    </vt:vector>
  </TitlesOfParts>
  <Company>The University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Moll</dc:creator>
  <cp:lastModifiedBy>Harry McDermott</cp:lastModifiedBy>
  <cp:lastPrinted>2016-02-10T18:09:22Z</cp:lastPrinted>
  <dcterms:created xsi:type="dcterms:W3CDTF">2015-05-01T18:21:11Z</dcterms:created>
  <dcterms:modified xsi:type="dcterms:W3CDTF">2016-02-19T15:45:48Z</dcterms:modified>
</cp:coreProperties>
</file>