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0" windowWidth="24915" windowHeight="10545"/>
  </bookViews>
  <sheets>
    <sheet name="All accts Revenue15.16 " sheetId="15" r:id="rId1"/>
    <sheet name="All accts15.16" sheetId="13" r:id="rId2"/>
    <sheet name="H&amp;R Exp Detail15.16" sheetId="14" r:id="rId3"/>
  </sheets>
  <definedNames>
    <definedName name="_xlnm.Print_Area" localSheetId="0">'All accts Revenue15.16 '!$A$2:$I$38</definedName>
    <definedName name="_xlnm.Print_Area" localSheetId="1">'All accts15.16'!$A$1:$R$40</definedName>
    <definedName name="_xlnm.Print_Area" localSheetId="2">'H&amp;R Exp Detail15.16'!$A$1:$P$59</definedName>
  </definedNames>
  <calcPr calcId="152511"/>
</workbook>
</file>

<file path=xl/calcChain.xml><?xml version="1.0" encoding="utf-8"?>
<calcChain xmlns="http://schemas.openxmlformats.org/spreadsheetml/2006/main">
  <c r="M46" i="14" l="1"/>
  <c r="M49" i="14"/>
  <c r="M50" i="14"/>
  <c r="M48" i="14"/>
  <c r="M47" i="14"/>
  <c r="M45" i="14"/>
  <c r="L50" i="14"/>
  <c r="N37" i="13" l="1"/>
  <c r="N39" i="13"/>
  <c r="N38" i="13"/>
  <c r="N40" i="13" l="1"/>
  <c r="F36" i="13" l="1"/>
  <c r="C55" i="14" l="1"/>
  <c r="D53" i="14"/>
  <c r="D52" i="14"/>
  <c r="C51" i="14" l="1"/>
  <c r="F37" i="13" l="1"/>
  <c r="F37" i="15"/>
  <c r="F36" i="15"/>
  <c r="F38" i="15" l="1"/>
  <c r="G37" i="15" s="1"/>
  <c r="G36" i="15"/>
  <c r="G38" i="15" s="1"/>
  <c r="O38" i="13" l="1"/>
  <c r="O37" i="13"/>
  <c r="O36" i="13"/>
  <c r="O39" i="13"/>
  <c r="F38" i="13"/>
  <c r="G37" i="13" s="1"/>
  <c r="O40" i="13" l="1"/>
  <c r="G36" i="13"/>
  <c r="G38" i="13" s="1"/>
  <c r="C53" i="14" l="1"/>
  <c r="D49" i="14" s="1"/>
  <c r="D55" i="14" l="1"/>
  <c r="D50" i="14"/>
  <c r="D46" i="14"/>
  <c r="D47" i="14"/>
  <c r="D48" i="14"/>
  <c r="D51" i="14"/>
  <c r="D45" i="14"/>
</calcChain>
</file>

<file path=xl/sharedStrings.xml><?xml version="1.0" encoding="utf-8"?>
<sst xmlns="http://schemas.openxmlformats.org/spreadsheetml/2006/main" count="45" uniqueCount="38">
  <si>
    <t>Health &amp; Recreation Fee Breakdown</t>
  </si>
  <si>
    <t>Health &amp; Recreation Fee</t>
  </si>
  <si>
    <t>Operations Expense Detail</t>
  </si>
  <si>
    <t xml:space="preserve">Salary and ERE            </t>
  </si>
  <si>
    <t xml:space="preserve">Operations                  </t>
  </si>
  <si>
    <t xml:space="preserve">Capital                            </t>
  </si>
  <si>
    <t>EXPENSES</t>
  </si>
  <si>
    <t>Total Campus Health Expense Breakdown</t>
  </si>
  <si>
    <t>Health &amp; Rec</t>
  </si>
  <si>
    <t>Local/Non-Hlth &amp; Rec</t>
  </si>
  <si>
    <t>2015-2016</t>
  </si>
  <si>
    <t>Transfer Out</t>
  </si>
  <si>
    <t xml:space="preserve">     Medical Salary &amp; ERE</t>
  </si>
  <si>
    <t xml:space="preserve">     CAPS Salary &amp; ERE</t>
  </si>
  <si>
    <t xml:space="preserve">     Admin Salary &amp; ERE</t>
  </si>
  <si>
    <t xml:space="preserve">     HPPS Salary &amp; ERE</t>
  </si>
  <si>
    <t xml:space="preserve">     Operations                  </t>
  </si>
  <si>
    <t xml:space="preserve">     Capital                            </t>
  </si>
  <si>
    <t xml:space="preserve">     SAEM Health &amp; Wellness Transfer </t>
  </si>
  <si>
    <t>REVENUE:</t>
  </si>
  <si>
    <t>EXPENSES:</t>
  </si>
  <si>
    <t xml:space="preserve">     TOTAL EXPENSES</t>
  </si>
  <si>
    <t xml:space="preserve">     CHS' Estimated H &amp; R Revenue *</t>
  </si>
  <si>
    <r>
      <t xml:space="preserve">               *</t>
    </r>
    <r>
      <rPr>
        <sz val="10"/>
        <color theme="1"/>
        <rFont val="Calibri"/>
        <family val="2"/>
        <scheme val="minor"/>
      </rPr>
      <t xml:space="preserve"> based on Budget Office model</t>
    </r>
  </si>
  <si>
    <t>ESTIMATED NET CHANGE *</t>
  </si>
  <si>
    <r>
      <t xml:space="preserve">     </t>
    </r>
    <r>
      <rPr>
        <sz val="10"/>
        <color theme="1"/>
        <rFont val="Calibri"/>
        <family val="2"/>
        <scheme val="minor"/>
      </rPr>
      <t>* the difference will be supported by our fund balance</t>
    </r>
  </si>
  <si>
    <t>OPERATIONS:</t>
  </si>
  <si>
    <t xml:space="preserve">     Communications/UITS                </t>
  </si>
  <si>
    <t xml:space="preserve">     Custodial/Housekeeping            </t>
  </si>
  <si>
    <t xml:space="preserve">     Building Maintenance                                     </t>
  </si>
  <si>
    <t xml:space="preserve">     PnC Maintenance (EMR)             </t>
  </si>
  <si>
    <t xml:space="preserve">     Sonora Quest Lab (CHS Extern) </t>
  </si>
  <si>
    <t xml:space="preserve">     TOTAL OPERATIONS      </t>
  </si>
  <si>
    <t>Total Campus Health Revenue For All Accounts</t>
  </si>
  <si>
    <t>Total Campus Health Expenses for All Accounts</t>
  </si>
  <si>
    <t>Total Expenses</t>
  </si>
  <si>
    <t>Total Revenue</t>
  </si>
  <si>
    <t xml:space="preserve">     UA ASC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</si>
</sst>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6" fontId="0" fillId="0" borderId="0" xfId="0" applyNumberFormat="1"/>
    <xf numFmtId="3" fontId="0" fillId="0" borderId="0" xfId="0" applyNumberFormat="1" applyFill="1"/>
    <xf numFmtId="9" fontId="0" fillId="0" borderId="0" xfId="0" applyNumberFormat="1"/>
    <xf numFmtId="10" fontId="0" fillId="0" borderId="0" xfId="0" applyNumberFormat="1"/>
    <xf numFmtId="0" fontId="0" fillId="0" borderId="0" xfId="0" applyBorder="1"/>
    <xf numFmtId="0" fontId="1" fillId="0" borderId="0" xfId="0" applyFont="1"/>
    <xf numFmtId="10" fontId="1" fillId="0" borderId="0" xfId="0" applyNumberFormat="1" applyFont="1"/>
    <xf numFmtId="38" fontId="0" fillId="0" borderId="0" xfId="0" applyNumberFormat="1" applyBorder="1"/>
    <xf numFmtId="0" fontId="1" fillId="0" borderId="1" xfId="0" applyFont="1" applyBorder="1"/>
    <xf numFmtId="9" fontId="1" fillId="0" borderId="0" xfId="0" applyNumberFormat="1" applyFont="1"/>
    <xf numFmtId="6" fontId="1" fillId="0" borderId="0" xfId="0" applyNumberFormat="1" applyFont="1"/>
    <xf numFmtId="6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42" fontId="1" fillId="0" borderId="0" xfId="0" applyNumberFormat="1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/>
    <xf numFmtId="10" fontId="1" fillId="0" borderId="1" xfId="0" applyNumberFormat="1" applyFont="1" applyBorder="1"/>
    <xf numFmtId="4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9" fontId="1" fillId="0" borderId="1" xfId="0" applyNumberFormat="1" applyFont="1" applyBorder="1"/>
    <xf numFmtId="6" fontId="1" fillId="0" borderId="0" xfId="0" applyNumberFormat="1" applyFont="1" applyFill="1"/>
    <xf numFmtId="6" fontId="1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6" fontId="1" fillId="0" borderId="0" xfId="0" applyNumberFormat="1" applyFont="1" applyFill="1" applyBorder="1"/>
    <xf numFmtId="9" fontId="1" fillId="0" borderId="0" xfId="0" applyNumberFormat="1" applyFont="1" applyBorder="1"/>
    <xf numFmtId="9" fontId="3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Campus</a:t>
            </a:r>
            <a:r>
              <a:rPr lang="en-US" baseline="0"/>
              <a:t> Health Revenue For All Accounts </a:t>
            </a:r>
          </a:p>
          <a:p>
            <a:pPr>
              <a:defRPr/>
            </a:pPr>
            <a:r>
              <a:rPr lang="en-US" baseline="0"/>
              <a:t>2015-2016</a:t>
            </a:r>
          </a:p>
          <a:p>
            <a:pPr>
              <a:defRPr/>
            </a:pPr>
            <a:r>
              <a:rPr lang="en-US" baseline="0"/>
              <a:t>$13,279,600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88569811126551"/>
                  <c:y val="-3.1936647232073186E-2"/>
                </c:manualLayout>
              </c:layout>
              <c:tx>
                <c:rich>
                  <a:bodyPr/>
                  <a:lstStyle/>
                  <a:p>
                    <a:fld id="{C2439DB3-0506-4CF3-A58E-9316417AD2A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7525AA8A-D71A-4CE1-8ABC-D14C225A903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6C3C8772-273B-4975-99B4-F8D4CF1C883A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566448801743"/>
                      <c:h val="0.131857506361323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5054466230936817"/>
                  <c:y val="2.68638175953196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FDA87C83-D6CC-4C96-A66F-5F81D7947327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870D4264-510F-4F7F-8F2C-822A23ACBF39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 </a:t>
                    </a:r>
                    <a:fld id="{2E12A958-6D8F-429C-8A6D-6D34AC1FC37D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70370370370369"/>
                      <c:h val="0.1189567430025445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accts Revenue15.16 '!$C$36:$C$37</c:f>
              <c:strCache>
                <c:ptCount val="2"/>
                <c:pt idx="0">
                  <c:v>Local/Non-Hlth &amp; Rec</c:v>
                </c:pt>
                <c:pt idx="1">
                  <c:v>Health &amp; Rec</c:v>
                </c:pt>
              </c:strCache>
            </c:strRef>
          </c:cat>
          <c:val>
            <c:numRef>
              <c:f>'All accts Revenue15.16 '!$F$36:$F$37</c:f>
              <c:numCache>
                <c:formatCode>"$"#,##0_);[Red]\("$"#,##0\)</c:formatCode>
                <c:ptCount val="2"/>
                <c:pt idx="0">
                  <c:v>6933900</c:v>
                </c:pt>
                <c:pt idx="1">
                  <c:v>6345700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Total Campus</a:t>
            </a:r>
            <a:r>
              <a:rPr lang="en-US" sz="1600" baseline="0"/>
              <a:t> Health Expense Breakdown</a:t>
            </a:r>
          </a:p>
          <a:p>
            <a:pPr>
              <a:defRPr sz="1600"/>
            </a:pPr>
            <a:r>
              <a:rPr lang="en-US" sz="1600" baseline="0"/>
              <a:t> 2015-2016</a:t>
            </a:r>
          </a:p>
          <a:p>
            <a:pPr>
              <a:defRPr sz="1600"/>
            </a:pPr>
            <a:r>
              <a:rPr lang="en-US" sz="1600" baseline="0"/>
              <a:t>$13,853,900</a:t>
            </a:r>
          </a:p>
          <a:p>
            <a:pPr>
              <a:defRPr sz="1600"/>
            </a:pPr>
            <a:endParaRPr lang="en-US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2100370241330454"/>
                  <c:y val="-0.2148756358550866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Salary and ERE</a:t>
                    </a:r>
                    <a:r>
                      <a:rPr lang="en-US" baseline="0"/>
                      <a:t>, </a:t>
                    </a:r>
                    <a:fld id="{784592F6-7310-4CDF-9A65-7BF3FBF3A59F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68.46%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82595870206487"/>
                      <c:h val="0.121100687929956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Operations</a:t>
                    </a:r>
                    <a:r>
                      <a:rPr lang="en-US" baseline="0"/>
                      <a:t>, </a:t>
                    </a:r>
                    <a:fld id="{3179FFD4-B5C4-4A9B-92AD-D199CFD6E65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 baseline="0"/>
                      <a:t>20.07%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0955659303648993E-2"/>
                  <c:y val="8.00776075598430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</a:t>
                    </a:r>
                    <a:r>
                      <a:rPr lang="en-US" baseline="0"/>
                      <a:t>, </a:t>
                    </a:r>
                  </a:p>
                  <a:p>
                    <a:fld id="{8DCEE6F2-5F46-4BB2-A218-AF9931B3DEF4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r>
                      <a:rPr lang="en-US" baseline="0"/>
                      <a:t>0.36%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EC6AEA-B941-443E-A11F-49489FF3785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0AE76810-14D8-4260-81FD-33E5B9424FB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r>
                      <a:rPr lang="en-US"/>
                      <a:t>11.11%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accts15.16'!$L$36:$L$39</c:f>
              <c:strCache>
                <c:ptCount val="4"/>
                <c:pt idx="0">
                  <c:v>Salary and ERE            </c:v>
                </c:pt>
                <c:pt idx="1">
                  <c:v>Operations                  </c:v>
                </c:pt>
                <c:pt idx="2">
                  <c:v>Capital                            </c:v>
                </c:pt>
                <c:pt idx="3">
                  <c:v>Transfer Out</c:v>
                </c:pt>
              </c:strCache>
            </c:strRef>
          </c:cat>
          <c:val>
            <c:numRef>
              <c:f>'All accts15.16'!$N$36:$N$39</c:f>
              <c:numCache>
                <c:formatCode>"$"#,##0</c:formatCode>
                <c:ptCount val="4"/>
                <c:pt idx="0">
                  <c:v>9484600</c:v>
                </c:pt>
                <c:pt idx="1">
                  <c:v>2780700</c:v>
                </c:pt>
                <c:pt idx="2">
                  <c:v>50000</c:v>
                </c:pt>
                <c:pt idx="3">
                  <c:v>1538600</c:v>
                </c:pt>
              </c:numCache>
            </c:numRef>
          </c:val>
        </c:ser>
        <c:ser>
          <c:idx val="1"/>
          <c:order val="1"/>
          <c:val>
            <c:numRef>
              <c:f>'All accts15.16'!$O$36:$O$39</c:f>
              <c:numCache>
                <c:formatCode>0.00%</c:formatCode>
                <c:ptCount val="4"/>
                <c:pt idx="0">
                  <c:v>0.68461588433581877</c:v>
                </c:pt>
                <c:pt idx="1">
                  <c:v>0.20071604385768629</c:v>
                </c:pt>
                <c:pt idx="2">
                  <c:v>3.6090920246284442E-3</c:v>
                </c:pt>
                <c:pt idx="3">
                  <c:v>0.11105897978186648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Total Campus Health Expenses For All Accounts </a:t>
            </a:r>
          </a:p>
          <a:p>
            <a:pPr>
              <a:defRPr/>
            </a:pPr>
            <a:r>
              <a:rPr lang="en-US" sz="1600"/>
              <a:t>2015-2016</a:t>
            </a:r>
          </a:p>
          <a:p>
            <a:pPr>
              <a:defRPr/>
            </a:pPr>
            <a:r>
              <a:rPr lang="en-US" sz="1600"/>
              <a:t>$13,853,900</a:t>
            </a:r>
          </a:p>
        </c:rich>
      </c:tx>
      <c:layout>
        <c:manualLayout>
          <c:xMode val="edge"/>
          <c:yMode val="edge"/>
          <c:x val="0.1400552052764622"/>
          <c:y val="2.012578616352201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708487084870851"/>
                  <c:y val="-3.659188827811617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315E59D3-D053-4B53-8BD1-5347E07FB452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1DB978C-6274-429F-8B54-6CE90BEA8E58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/>
                    </a:pPr>
                    <a:fld id="{74A5EF0B-7094-43CF-BDAC-84782852D1D1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207872078718"/>
                      <c:h val="0.1122390927549150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664206642066421"/>
                  <c:y val="3.089308176100628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17A76593-B46D-4128-A741-7CE310EB3A3D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72D93EE6-CE03-4749-8CCB-B10942CA8E3B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 </a:t>
                    </a:r>
                    <a:fld id="{EE67F7AC-1E01-4FFF-B1B1-E2198592C4ED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09225092250923"/>
                      <c:h val="0.1226415094339622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accts15.16'!$C$36:$C$37</c:f>
              <c:strCache>
                <c:ptCount val="2"/>
                <c:pt idx="0">
                  <c:v>Local/Non-Hlth &amp; Rec</c:v>
                </c:pt>
                <c:pt idx="1">
                  <c:v>Health &amp; Rec</c:v>
                </c:pt>
              </c:strCache>
            </c:strRef>
          </c:cat>
          <c:val>
            <c:numRef>
              <c:f>'All accts15.16'!$F$36:$F$37</c:f>
              <c:numCache>
                <c:formatCode>"$"#,##0_);[Red]\("$"#,##0\)</c:formatCode>
                <c:ptCount val="2"/>
                <c:pt idx="0">
                  <c:v>7304600</c:v>
                </c:pt>
                <c:pt idx="1">
                  <c:v>6549300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H&amp;R Fee Expense Breakdown 2015</a:t>
            </a:r>
            <a:r>
              <a:rPr lang="en-US" sz="1800" baseline="0"/>
              <a:t> - 2016    $5,066,900 + $490,600 + $50,000 + $886,200 + $55,600 = $6,549,300</a:t>
            </a:r>
            <a:endParaRPr lang="en-US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898604595215012E-2"/>
          <c:y val="0.33401754201230049"/>
          <c:w val="0.83407447420510039"/>
          <c:h val="0.58195005713438863"/>
        </c:manualLayout>
      </c:layout>
      <c:pieChart>
        <c:varyColors val="0"/>
        <c:ser>
          <c:idx val="1"/>
          <c:order val="1"/>
          <c:spPr>
            <a:solidFill>
              <a:schemeClr val="accent1"/>
            </a:solidFill>
          </c:spPr>
          <c:dPt>
            <c:idx val="2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/>
              </a:solidFill>
            </c:spPr>
          </c:dPt>
          <c:dPt>
            <c:idx val="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22858967781289738"/>
                  <c:y val="0.1112344608607013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20A0F75A-D36B-4361-BE2F-FEAD013F3AB8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76C8FC23-144F-4A7C-9CDB-A4002A0C376E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 </a:t>
                    </a:r>
                    <a:fld id="{7F712CB1-465B-44A3-8169-FD76ACD4A6E8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75551390239059"/>
                      <c:h val="0.1111111282406416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8245231164882628"/>
                  <c:y val="-0.1632848348360385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F2E1C934-2539-4984-8A01-71BDC2E85A29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83A01FBA-3F05-42CC-999E-765B853BEDA5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 </a:t>
                    </a:r>
                    <a:fld id="{1D6BB81C-DA3A-4C91-A42D-571209BAB1FF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8398382781285"/>
                      <c:h val="9.202155114202922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942814105219946"/>
                  <c:y val="-0.1411729918828636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fld id="{DBC338BC-2BEB-4036-875B-8A4B3EEE5BC8}" type="CATEGORYNAME">
                      <a:rPr lang="en-US"/>
                      <a:pPr>
                        <a:defRPr b="1"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DE368549-D731-4D5E-B03C-1F1FCDAAF0FB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/>
                    </a:pPr>
                    <a:fld id="{3C7980F8-6E28-43E2-BB0B-4789BBEACD72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03691963561059"/>
                      <c:h val="9.348998014961480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9275729870111763E-2"/>
                  <c:y val="1.1818568715073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272791403723"/>
                      <c:h val="0.11074943895383303"/>
                    </c:manualLayout>
                  </c15:layout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Operations</a:t>
                    </a:r>
                    <a:r>
                      <a:rPr lang="en-US" baseline="0"/>
                      <a:t>,</a:t>
                    </a:r>
                  </a:p>
                  <a:p>
                    <a:r>
                      <a:rPr lang="en-US" baseline="0"/>
                      <a:t> </a:t>
                    </a:r>
                    <a:fld id="{8619CD50-9A6D-4CA8-B65F-6F655C7097D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25E5D492-5473-4BD4-8271-4477F6161DEF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4.1744773205088237E-2"/>
                  <c:y val="1.517448817918973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Capital</a:t>
                    </a:r>
                    <a:r>
                      <a:rPr lang="en-US" baseline="0"/>
                      <a:t>, </a:t>
                    </a:r>
                    <a:fld id="{D09576F0-A665-41C5-8AAF-13A781B4205F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040AAD03-5294-4E01-9FC0-D95A6894C3D7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38700316490422"/>
                      <c:h val="0.1028962612226624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4329822385644542"/>
                  <c:y val="0.12946751899410069"/>
                </c:manualLayout>
              </c:layout>
              <c:tx>
                <c:rich>
                  <a:bodyPr/>
                  <a:lstStyle/>
                  <a:p>
                    <a:fld id="{F9534725-D907-478A-8DB1-62A83271CB3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A0408BAE-3619-4718-8820-282980AA0E2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r>
                      <a:rPr lang="en-US" baseline="0"/>
                      <a:t> </a:t>
                    </a:r>
                    <a:fld id="{FE470D69-BCC3-4D32-AA4A-1CA367931F8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0A6D2F7-F3B1-49C4-A4A6-E09C3D302E0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AB4CD167-90D3-47DE-838C-5D3BFA15ED23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59408539-B298-4230-BDAA-FA874D599C0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'H&amp;R Exp Detail15.16'!$A$45:$B$52</c:f>
              <c:strCache>
                <c:ptCount val="8"/>
                <c:pt idx="0">
                  <c:v>     Medical Salary &amp; ERE</c:v>
                </c:pt>
                <c:pt idx="1">
                  <c:v>     CAPS Salary &amp; ERE</c:v>
                </c:pt>
                <c:pt idx="2">
                  <c:v>     Admin Salary &amp; ERE</c:v>
                </c:pt>
                <c:pt idx="3">
                  <c:v>     HPPS Salary &amp; ERE</c:v>
                </c:pt>
                <c:pt idx="4">
                  <c:v>     Operations                  </c:v>
                </c:pt>
                <c:pt idx="5">
                  <c:v>     Capital                            </c:v>
                </c:pt>
                <c:pt idx="6">
                  <c:v>     SAEM Health &amp; Wellness Transfer </c:v>
                </c:pt>
                <c:pt idx="7">
                  <c:v>     UA ASC Tax</c:v>
                </c:pt>
              </c:strCache>
            </c:strRef>
          </c:cat>
          <c:val>
            <c:numRef>
              <c:f>'H&amp;R Exp Detail15.16'!$C$45:$C$52</c:f>
              <c:numCache>
                <c:formatCode>"$"#,##0_);[Red]\("$"#,##0\)</c:formatCode>
                <c:ptCount val="8"/>
                <c:pt idx="0">
                  <c:v>2037500</c:v>
                </c:pt>
                <c:pt idx="1">
                  <c:v>1454500</c:v>
                </c:pt>
                <c:pt idx="2">
                  <c:v>1207950</c:v>
                </c:pt>
                <c:pt idx="3">
                  <c:v>366950</c:v>
                </c:pt>
                <c:pt idx="4">
                  <c:v>490600</c:v>
                </c:pt>
                <c:pt idx="5">
                  <c:v>50000</c:v>
                </c:pt>
                <c:pt idx="6">
                  <c:v>886200</c:v>
                </c:pt>
                <c:pt idx="7">
                  <c:v>55600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'H&amp;R Exp Detail15.16'!$A$36</c15:sqref>
                        </c15:formulaRef>
                      </c:ext>
                    </c:extLst>
                    <c:strCache>
                      <c:ptCount val="1"/>
                      <c:pt idx="0">
                        <c:v>Health &amp; Recreation Fee Breakdown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'H&amp;R Exp Detail15.16'!$A$45:$B$52</c15:sqref>
                        </c15:formulaRef>
                      </c:ext>
                    </c:extLst>
                    <c:strCache>
                      <c:ptCount val="8"/>
                      <c:pt idx="0">
                        <c:v>     Medical Salary &amp; ERE</c:v>
                      </c:pt>
                      <c:pt idx="1">
                        <c:v>     CAPS Salary &amp; ERE</c:v>
                      </c:pt>
                      <c:pt idx="2">
                        <c:v>     Admin Salary &amp; ERE</c:v>
                      </c:pt>
                      <c:pt idx="3">
                        <c:v>     HPPS Salary &amp; ERE</c:v>
                      </c:pt>
                      <c:pt idx="4">
                        <c:v>     Operations                  </c:v>
                      </c:pt>
                      <c:pt idx="5">
                        <c:v>     Capital                            </c:v>
                      </c:pt>
                      <c:pt idx="6">
                        <c:v>     SAEM Health &amp; Wellness Transfer </c:v>
                      </c:pt>
                      <c:pt idx="7">
                        <c:v>     UA ASC Tax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'H&amp;R Exp Detail15.16'!$C$45:$C$51</c15:sqref>
                        </c15:formulaRef>
                      </c:ext>
                    </c:extLst>
                    <c:numCache>
                      <c:formatCode>"$"#,##0_);[Red]\("$"#,##0\)</c:formatCode>
                      <c:ptCount val="7"/>
                      <c:pt idx="0">
                        <c:v>2037500</c:v>
                      </c:pt>
                      <c:pt idx="1">
                        <c:v>1454500</c:v>
                      </c:pt>
                      <c:pt idx="2">
                        <c:v>1207950</c:v>
                      </c:pt>
                      <c:pt idx="3">
                        <c:v>366950</c:v>
                      </c:pt>
                      <c:pt idx="4">
                        <c:v>490600</c:v>
                      </c:pt>
                      <c:pt idx="5">
                        <c:v>50000</c:v>
                      </c:pt>
                      <c:pt idx="6">
                        <c:v>886200</c:v>
                      </c:pt>
                    </c:numCache>
                  </c:numRef>
                </c:val>
              </c15:ser>
            </c15:filteredPieSeries>
          </c:ext>
        </c:extLst>
      </c:pieChart>
    </c:plotArea>
    <c:plotVisOnly val="1"/>
    <c:dispBlanksAs val="gap"/>
    <c:showDLblsOverMax val="0"/>
  </c:chart>
  <c:printSettings>
    <c:headerFooter>
      <c:oddHeader>&amp;C&amp;"-,Bold"&amp;14Health &amp; Rec Expense Breakdown
2015 - 2016</c:oddHeader>
    </c:headerFooter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Health and Recreation Fee</a:t>
            </a:r>
          </a:p>
          <a:p>
            <a:pPr algn="ctr">
              <a:defRPr/>
            </a:pPr>
            <a:r>
              <a:rPr lang="en-US"/>
              <a:t>Operations Expense Detail</a:t>
            </a:r>
          </a:p>
          <a:p>
            <a:pPr algn="ctr">
              <a:defRPr/>
            </a:pPr>
            <a:r>
              <a:rPr lang="en-US"/>
              <a:t>2015-2016</a:t>
            </a:r>
          </a:p>
          <a:p>
            <a:pPr algn="ctr">
              <a:defRPr/>
            </a:pPr>
            <a:r>
              <a:rPr lang="en-US"/>
              <a:t>Total Operations = $490,600</a:t>
            </a:r>
          </a:p>
        </c:rich>
      </c:tx>
      <c:layout>
        <c:manualLayout>
          <c:xMode val="edge"/>
          <c:yMode val="edge"/>
          <c:x val="0.2843150599865869"/>
          <c:y val="1.5775124883583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092120188446479"/>
          <c:y val="0.32437296510956654"/>
          <c:w val="0.81040943077011862"/>
          <c:h val="0.57390857030108566"/>
        </c:manualLayout>
      </c:layout>
      <c:pieChart>
        <c:varyColors val="1"/>
        <c:ser>
          <c:idx val="0"/>
          <c:order val="0"/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0.1671762007667022"/>
                  <c:y val="0.1576916741712270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Communications/UITS,</a:t>
                    </a:r>
                    <a:fld id="{547F7EB7-26BA-4DA9-98B6-CB545B0F849A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b="1"/>
                    </a:pPr>
                    <a:r>
                      <a:rPr lang="en-US" baseline="0"/>
                      <a:t> </a:t>
                    </a:r>
                    <a:fld id="{B2290CCF-10AE-4DE5-8D15-3B09CCEB9C37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31869478460303"/>
                      <c:h val="9.6999099452744361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89016120618992"/>
                  <c:y val="-0.1177335457701218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 baseline="0"/>
                      <a:t>Custodial/Housekeeping, </a:t>
                    </a:r>
                    <a:fld id="{BF7FC935-A4C0-46CF-9465-8F5953FA2A73}" type="VALUE">
                      <a:rPr lang="en-US" baseline="0"/>
                      <a:pPr>
                        <a:defRPr b="1"/>
                      </a:pPr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/>
                    </a:pPr>
                    <a:fld id="{8CCC13E4-85B0-426A-BEA8-006FC5853B3B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62145110410094"/>
                      <c:h val="0.1048192363051392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3623289202414E-2"/>
                  <c:y val="-0.121033551158011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Building Maintenance</a:t>
                    </a:r>
                    <a:r>
                      <a:rPr lang="en-US" baseline="0"/>
                      <a:t>, </a:t>
                    </a:r>
                    <a:fld id="{13681022-5A81-4B96-A573-4C10F658BAE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2DF9EEBF-6628-43CB-BD45-5CAAE41DEF79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PnC Maintenance (EMR)</a:t>
                    </a:r>
                    <a:r>
                      <a:rPr lang="en-US" baseline="0"/>
                      <a:t>, </a:t>
                    </a:r>
                  </a:p>
                  <a:p>
                    <a:fld id="{94FB2A61-525A-4EB0-9E30-6244F2AA374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5CBBC70D-AE4E-42F5-9D6F-190EF037ECD1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0617187047202695"/>
                  <c:y val="0.12545654667066911"/>
                </c:manualLayout>
              </c:layout>
              <c:tx>
                <c:rich>
                  <a:bodyPr/>
                  <a:lstStyle/>
                  <a:p>
                    <a:fld id="{719750B1-D06E-442C-AE4C-2D36094D212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A7D515B4-6FA0-4617-9F6B-90260D58485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23EF7137-54E9-48D6-A694-635051381EB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'H&amp;R Exp Detail15.16'!$I$45:$I$49</c:f>
              <c:strCache>
                <c:ptCount val="5"/>
                <c:pt idx="0">
                  <c:v>     Communications/UITS                </c:v>
                </c:pt>
                <c:pt idx="1">
                  <c:v>     Custodial/Housekeeping            </c:v>
                </c:pt>
                <c:pt idx="2">
                  <c:v>     Building Maintenance                                     </c:v>
                </c:pt>
                <c:pt idx="3">
                  <c:v>     PnC Maintenance (EMR)             </c:v>
                </c:pt>
                <c:pt idx="4">
                  <c:v>     Sonora Quest Lab (CHS Extern) </c:v>
                </c:pt>
              </c:strCache>
            </c:strRef>
          </c:cat>
          <c:val>
            <c:numRef>
              <c:f>'H&amp;R Exp Detail15.16'!$L$45:$L$49</c:f>
              <c:numCache>
                <c:formatCode>_("$"* #,##0_);_("$"* \(#,##0\);_("$"* "-"_);_(@_)</c:formatCode>
                <c:ptCount val="5"/>
                <c:pt idx="0">
                  <c:v>98800</c:v>
                </c:pt>
                <c:pt idx="1">
                  <c:v>143800</c:v>
                </c:pt>
                <c:pt idx="2">
                  <c:v>50000</c:v>
                </c:pt>
                <c:pt idx="3">
                  <c:v>50000</c:v>
                </c:pt>
                <c:pt idx="4">
                  <c:v>148000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9</xdr:col>
      <xdr:colOff>9525</xdr:colOff>
      <xdr:row>28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19050</xdr:rowOff>
    </xdr:from>
    <xdr:to>
      <xdr:col>17</xdr:col>
      <xdr:colOff>28575</xdr:colOff>
      <xdr:row>28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9525</xdr:rowOff>
    </xdr:from>
    <xdr:to>
      <xdr:col>8</xdr:col>
      <xdr:colOff>0</xdr:colOff>
      <xdr:row>28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21121</xdr:colOff>
      <xdr:row>0</xdr:row>
      <xdr:rowOff>0</xdr:rowOff>
    </xdr:from>
    <xdr:to>
      <xdr:col>7</xdr:col>
      <xdr:colOff>28575</xdr:colOff>
      <xdr:row>34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0</xdr:row>
      <xdr:rowOff>0</xdr:rowOff>
    </xdr:from>
    <xdr:to>
      <xdr:col>15</xdr:col>
      <xdr:colOff>419100</xdr:colOff>
      <xdr:row>34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31:O40"/>
  <sheetViews>
    <sheetView tabSelected="1" view="pageLayout" topLeftCell="B7" zoomScaleNormal="100" workbookViewId="0">
      <selection activeCell="N36" sqref="N36"/>
    </sheetView>
  </sheetViews>
  <sheetFormatPr defaultRowHeight="15" x14ac:dyDescent="0.25"/>
  <cols>
    <col min="4" max="6" width="11.85546875" bestFit="1" customWidth="1"/>
    <col min="14" max="14" width="19.7109375" customWidth="1"/>
  </cols>
  <sheetData>
    <row r="31" spans="2:15" x14ac:dyDescent="0.25">
      <c r="B31" s="33" t="s">
        <v>33</v>
      </c>
      <c r="C31" s="33"/>
      <c r="D31" s="33"/>
      <c r="E31" s="33"/>
      <c r="F31" s="33"/>
      <c r="G31" s="33"/>
      <c r="H31" s="33"/>
      <c r="I31" s="33"/>
      <c r="L31" s="7"/>
      <c r="M31" s="7"/>
      <c r="N31" s="19"/>
      <c r="O31" s="7"/>
    </row>
    <row r="32" spans="2:15" x14ac:dyDescent="0.25">
      <c r="B32" s="33" t="s">
        <v>10</v>
      </c>
      <c r="C32" s="33"/>
      <c r="D32" s="33"/>
      <c r="E32" s="33"/>
      <c r="F32" s="33"/>
      <c r="G32" s="33"/>
      <c r="H32" s="33"/>
      <c r="I32" s="33"/>
      <c r="L32" s="7"/>
      <c r="M32" s="7"/>
      <c r="N32" s="19"/>
      <c r="O32" s="7"/>
    </row>
    <row r="33" spans="2:15" x14ac:dyDescent="0.25">
      <c r="B33" s="34">
        <v>13279600</v>
      </c>
      <c r="C33" s="34"/>
      <c r="D33" s="34"/>
      <c r="E33" s="34"/>
      <c r="F33" s="34"/>
      <c r="G33" s="34"/>
      <c r="H33" s="34"/>
      <c r="I33" s="34"/>
      <c r="L33" s="7"/>
      <c r="M33" s="7"/>
      <c r="N33" s="7"/>
      <c r="O33" s="7"/>
    </row>
    <row r="34" spans="2:15" x14ac:dyDescent="0.25">
      <c r="C34" s="7"/>
      <c r="D34" s="7"/>
      <c r="F34" s="7"/>
      <c r="L34" s="7"/>
      <c r="M34" s="7"/>
      <c r="N34" s="7"/>
      <c r="O34" s="7"/>
    </row>
    <row r="35" spans="2:15" x14ac:dyDescent="0.25">
      <c r="L35" s="7"/>
      <c r="M35" s="7"/>
      <c r="N35" s="7"/>
      <c r="O35" s="7"/>
    </row>
    <row r="36" spans="2:15" x14ac:dyDescent="0.25">
      <c r="C36" s="7" t="s">
        <v>9</v>
      </c>
      <c r="D36" s="7"/>
      <c r="E36" s="7"/>
      <c r="F36" s="12">
        <f>6500900+433000</f>
        <v>6933900</v>
      </c>
      <c r="G36" s="11">
        <f>F36/F38</f>
        <v>0.5221467514081749</v>
      </c>
      <c r="L36" s="7"/>
      <c r="M36" s="7"/>
      <c r="N36" s="17"/>
      <c r="O36" s="8"/>
    </row>
    <row r="37" spans="2:15" x14ac:dyDescent="0.25">
      <c r="C37" s="10" t="s">
        <v>8</v>
      </c>
      <c r="D37" s="10"/>
      <c r="E37" s="10"/>
      <c r="F37" s="13">
        <f>6345700</f>
        <v>6345700</v>
      </c>
      <c r="G37" s="24">
        <f>F37/F38</f>
        <v>0.47785324859182504</v>
      </c>
      <c r="L37" s="7"/>
      <c r="M37" s="7"/>
      <c r="N37" s="17"/>
      <c r="O37" s="8"/>
    </row>
    <row r="38" spans="2:15" x14ac:dyDescent="0.25">
      <c r="C38" s="7" t="s">
        <v>36</v>
      </c>
      <c r="D38" s="7"/>
      <c r="E38" s="7"/>
      <c r="F38" s="12">
        <f>SUM(F36:F37)</f>
        <v>13279600</v>
      </c>
      <c r="G38" s="11">
        <f>SUM(G36:G37)</f>
        <v>1</v>
      </c>
      <c r="L38" s="7"/>
      <c r="M38" s="7"/>
      <c r="N38" s="17"/>
      <c r="O38" s="8"/>
    </row>
    <row r="39" spans="2:15" x14ac:dyDescent="0.25">
      <c r="B39" s="7"/>
      <c r="L39" s="14"/>
      <c r="M39" s="14"/>
      <c r="N39" s="20"/>
      <c r="O39" s="8"/>
    </row>
    <row r="40" spans="2:15" x14ac:dyDescent="0.25">
      <c r="L40" s="7"/>
      <c r="M40" s="7"/>
      <c r="N40" s="15"/>
      <c r="O40" s="11"/>
    </row>
  </sheetData>
  <mergeCells count="3">
    <mergeCell ref="B31:I31"/>
    <mergeCell ref="B32:I32"/>
    <mergeCell ref="B33:I33"/>
  </mergeCells>
  <printOptions horizontalCentered="1"/>
  <pageMargins left="0.25" right="0.25" top="1" bottom="0.75" header="0.3" footer="0.3"/>
  <pageSetup scale="88" orientation="landscape" r:id="rId1"/>
  <headerFooter>
    <oddHeader>&amp;C&amp;"-,Bold"&amp;14Hlth &amp; Rec and Local/Non-Hlth &amp; Rec 
Total Revenue
2015 - 2016</oddHeader>
    <oddFooter>&amp;CHR Fee 2015-16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31:Q40"/>
  <sheetViews>
    <sheetView view="pageLayout" topLeftCell="B4" zoomScaleNormal="100" workbookViewId="0">
      <selection activeCell="J11" sqref="J11"/>
    </sheetView>
  </sheetViews>
  <sheetFormatPr defaultRowHeight="15" x14ac:dyDescent="0.25"/>
  <cols>
    <col min="4" max="6" width="11.85546875" bestFit="1" customWidth="1"/>
    <col min="14" max="14" width="19.7109375" customWidth="1"/>
  </cols>
  <sheetData>
    <row r="31" spans="2:17" x14ac:dyDescent="0.25">
      <c r="B31" s="33" t="s">
        <v>34</v>
      </c>
      <c r="C31" s="33"/>
      <c r="D31" s="33"/>
      <c r="E31" s="33"/>
      <c r="F31" s="33"/>
      <c r="G31" s="33"/>
      <c r="H31" s="33"/>
      <c r="K31" s="33" t="s">
        <v>7</v>
      </c>
      <c r="L31" s="33"/>
      <c r="M31" s="33"/>
      <c r="N31" s="33"/>
      <c r="O31" s="33"/>
      <c r="P31" s="33"/>
      <c r="Q31" s="33"/>
    </row>
    <row r="32" spans="2:17" x14ac:dyDescent="0.25">
      <c r="B32" s="33" t="s">
        <v>10</v>
      </c>
      <c r="C32" s="33"/>
      <c r="D32" s="33"/>
      <c r="E32" s="33"/>
      <c r="F32" s="33"/>
      <c r="G32" s="33"/>
      <c r="H32" s="33"/>
      <c r="K32" s="33" t="s">
        <v>10</v>
      </c>
      <c r="L32" s="33"/>
      <c r="M32" s="33"/>
      <c r="N32" s="33"/>
      <c r="O32" s="33"/>
      <c r="P32" s="33"/>
      <c r="Q32" s="33"/>
    </row>
    <row r="33" spans="2:15" x14ac:dyDescent="0.25">
      <c r="B33" s="34">
        <v>13853700</v>
      </c>
      <c r="C33" s="34"/>
      <c r="D33" s="34"/>
      <c r="E33" s="34"/>
      <c r="F33" s="34"/>
      <c r="G33" s="34"/>
      <c r="H33" s="34"/>
      <c r="L33" s="7"/>
      <c r="M33" s="7"/>
      <c r="N33" s="7"/>
      <c r="O33" s="7"/>
    </row>
    <row r="34" spans="2:15" x14ac:dyDescent="0.25">
      <c r="C34" s="7"/>
      <c r="D34" s="7"/>
      <c r="F34" s="7"/>
      <c r="L34" s="7"/>
      <c r="M34" s="7"/>
      <c r="N34" s="7"/>
      <c r="O34" s="7"/>
    </row>
    <row r="35" spans="2:15" x14ac:dyDescent="0.25">
      <c r="L35" s="7" t="s">
        <v>6</v>
      </c>
      <c r="M35" s="7"/>
      <c r="N35" s="7"/>
      <c r="O35" s="7"/>
    </row>
    <row r="36" spans="2:15" x14ac:dyDescent="0.25">
      <c r="C36" s="7" t="s">
        <v>9</v>
      </c>
      <c r="D36" s="7"/>
      <c r="E36" s="7"/>
      <c r="F36" s="12">
        <f>6975800+328800</f>
        <v>7304600</v>
      </c>
      <c r="G36" s="11">
        <f>F36/F38</f>
        <v>0.52725947206201862</v>
      </c>
      <c r="L36" s="7" t="s">
        <v>3</v>
      </c>
      <c r="M36" s="7"/>
      <c r="N36" s="17">
        <v>9484600</v>
      </c>
      <c r="O36" s="8">
        <f>N36/N40</f>
        <v>0.68461588433581877</v>
      </c>
    </row>
    <row r="37" spans="2:15" x14ac:dyDescent="0.25">
      <c r="C37" s="10" t="s">
        <v>8</v>
      </c>
      <c r="D37" s="10"/>
      <c r="E37" s="10"/>
      <c r="F37" s="13">
        <f>6549300</f>
        <v>6549300</v>
      </c>
      <c r="G37" s="24">
        <f>F37/F38</f>
        <v>0.47274052793798138</v>
      </c>
      <c r="L37" s="7" t="s">
        <v>4</v>
      </c>
      <c r="M37" s="7"/>
      <c r="N37" s="17">
        <f>2780700</f>
        <v>2780700</v>
      </c>
      <c r="O37" s="8">
        <f>N37/N40</f>
        <v>0.20071604385768629</v>
      </c>
    </row>
    <row r="38" spans="2:15" x14ac:dyDescent="0.25">
      <c r="C38" s="7" t="s">
        <v>35</v>
      </c>
      <c r="D38" s="7"/>
      <c r="E38" s="7"/>
      <c r="F38" s="12">
        <f>SUM(F36:F37)</f>
        <v>13853900</v>
      </c>
      <c r="G38" s="11">
        <f>SUM(G36:G37)</f>
        <v>1</v>
      </c>
      <c r="L38" s="7" t="s">
        <v>5</v>
      </c>
      <c r="M38" s="7"/>
      <c r="N38" s="17">
        <f>50000</f>
        <v>50000</v>
      </c>
      <c r="O38" s="8">
        <f>N38/N40</f>
        <v>3.6090920246284442E-3</v>
      </c>
    </row>
    <row r="39" spans="2:15" x14ac:dyDescent="0.25">
      <c r="B39" s="7"/>
      <c r="L39" s="10" t="s">
        <v>11</v>
      </c>
      <c r="M39" s="10"/>
      <c r="N39" s="18">
        <f>652400+886200</f>
        <v>1538600</v>
      </c>
      <c r="O39" s="21">
        <f>N39/N40</f>
        <v>0.11105897978186648</v>
      </c>
    </row>
    <row r="40" spans="2:15" x14ac:dyDescent="0.25">
      <c r="L40" s="7" t="s">
        <v>35</v>
      </c>
      <c r="M40" s="7"/>
      <c r="N40" s="15">
        <f>SUM(N36:N39)</f>
        <v>13853900</v>
      </c>
      <c r="O40" s="8">
        <f>SUM(O36:O39)</f>
        <v>1</v>
      </c>
    </row>
  </sheetData>
  <mergeCells count="5">
    <mergeCell ref="B31:H31"/>
    <mergeCell ref="B32:H32"/>
    <mergeCell ref="B33:H33"/>
    <mergeCell ref="K31:Q31"/>
    <mergeCell ref="K32:Q32"/>
  </mergeCells>
  <pageMargins left="0.25" right="0.25" top="0.75" bottom="0.75" header="0.3" footer="0.3"/>
  <pageSetup scale="72" orientation="landscape" r:id="rId1"/>
  <headerFooter>
    <oddHeader>&amp;C&amp;"-,Bold"&amp;14Hlth &amp; Rec and Local/Non-Hlth &amp; Rec 
Total Expenses
2015 - 2016</oddHeader>
    <oddFooter>&amp;CHR Fee 2015-16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9:P66"/>
  <sheetViews>
    <sheetView view="pageLayout" zoomScaleNormal="115" workbookViewId="0">
      <selection activeCell="H18" sqref="H18"/>
    </sheetView>
  </sheetViews>
  <sheetFormatPr defaultRowHeight="15" x14ac:dyDescent="0.25"/>
  <cols>
    <col min="1" max="1" width="19.5703125" customWidth="1"/>
    <col min="2" max="2" width="13.85546875" customWidth="1"/>
    <col min="3" max="3" width="11.5703125" customWidth="1"/>
    <col min="4" max="4" width="9.140625" customWidth="1"/>
    <col min="5" max="7" width="10.140625" customWidth="1"/>
    <col min="8" max="12" width="11.5703125" customWidth="1"/>
    <col min="13" max="13" width="9.140625" customWidth="1"/>
    <col min="14" max="15" width="11.5703125" customWidth="1"/>
    <col min="16" max="16" width="6" customWidth="1"/>
  </cols>
  <sheetData>
    <row r="9" spans="7:7" x14ac:dyDescent="0.25">
      <c r="G9" s="2"/>
    </row>
    <row r="36" spans="1:16" x14ac:dyDescent="0.25">
      <c r="A36" s="33" t="s">
        <v>0</v>
      </c>
      <c r="B36" s="33"/>
      <c r="C36" s="33"/>
      <c r="D36" s="33"/>
      <c r="E36" s="33"/>
      <c r="F36" s="33"/>
      <c r="G36" s="33"/>
      <c r="I36" s="33" t="s">
        <v>1</v>
      </c>
      <c r="J36" s="33"/>
      <c r="K36" s="33"/>
      <c r="L36" s="33"/>
      <c r="M36" s="33"/>
      <c r="N36" s="33"/>
      <c r="O36" s="33"/>
      <c r="P36" s="33"/>
    </row>
    <row r="37" spans="1:16" x14ac:dyDescent="0.25">
      <c r="A37" s="33" t="s">
        <v>10</v>
      </c>
      <c r="B37" s="33"/>
      <c r="C37" s="33"/>
      <c r="D37" s="33"/>
      <c r="E37" s="33"/>
      <c r="F37" s="33"/>
      <c r="G37" s="33"/>
      <c r="I37" s="33" t="s">
        <v>2</v>
      </c>
      <c r="J37" s="33"/>
      <c r="K37" s="33"/>
      <c r="L37" s="33"/>
      <c r="M37" s="33"/>
      <c r="N37" s="33"/>
      <c r="O37" s="33"/>
      <c r="P37" s="33"/>
    </row>
    <row r="38" spans="1:16" x14ac:dyDescent="0.25">
      <c r="A38" s="7"/>
      <c r="C38" s="7"/>
      <c r="D38" s="23"/>
      <c r="E38" s="7"/>
      <c r="I38" s="33" t="s">
        <v>10</v>
      </c>
      <c r="J38" s="33"/>
      <c r="K38" s="33"/>
      <c r="L38" s="33"/>
      <c r="M38" s="33"/>
      <c r="N38" s="33"/>
      <c r="O38" s="33"/>
      <c r="P38" s="33"/>
    </row>
    <row r="39" spans="1:16" x14ac:dyDescent="0.25">
      <c r="A39" s="7"/>
      <c r="C39" s="7"/>
      <c r="D39" s="23"/>
      <c r="E39" s="7"/>
    </row>
    <row r="40" spans="1:16" x14ac:dyDescent="0.25">
      <c r="A40" s="1" t="s">
        <v>19</v>
      </c>
      <c r="C40" s="7"/>
      <c r="D40" s="23"/>
      <c r="E40" s="7"/>
    </row>
    <row r="41" spans="1:16" x14ac:dyDescent="0.25">
      <c r="A41" s="7" t="s">
        <v>22</v>
      </c>
      <c r="C41" s="12">
        <v>6345700</v>
      </c>
    </row>
    <row r="42" spans="1:16" x14ac:dyDescent="0.25">
      <c r="A42" s="31" t="s">
        <v>23</v>
      </c>
      <c r="B42" s="7"/>
      <c r="C42" s="12"/>
      <c r="D42" s="7"/>
    </row>
    <row r="43" spans="1:16" x14ac:dyDescent="0.25">
      <c r="A43" s="7"/>
      <c r="B43" s="7"/>
      <c r="C43" s="12"/>
      <c r="D43" s="7"/>
    </row>
    <row r="44" spans="1:16" x14ac:dyDescent="0.25">
      <c r="A44" s="1" t="s">
        <v>20</v>
      </c>
      <c r="B44" s="1"/>
      <c r="C44" s="12"/>
      <c r="D44" s="7"/>
      <c r="I44" s="1" t="s">
        <v>26</v>
      </c>
      <c r="J44" s="7"/>
      <c r="K44" s="7"/>
      <c r="L44" s="7"/>
      <c r="M44" s="7"/>
    </row>
    <row r="45" spans="1:16" x14ac:dyDescent="0.25">
      <c r="A45" s="35" t="s">
        <v>12</v>
      </c>
      <c r="B45" s="35"/>
      <c r="C45" s="25">
        <v>2037500</v>
      </c>
      <c r="D45" s="11">
        <f>C45/C53</f>
        <v>0.31110194982669903</v>
      </c>
      <c r="I45" s="7" t="s">
        <v>27</v>
      </c>
      <c r="J45" s="7"/>
      <c r="K45" s="7"/>
      <c r="L45" s="16">
        <v>98800</v>
      </c>
      <c r="M45" s="8">
        <f>L45/L50</f>
        <v>0.20138605788830005</v>
      </c>
    </row>
    <row r="46" spans="1:16" x14ac:dyDescent="0.25">
      <c r="A46" s="35" t="s">
        <v>13</v>
      </c>
      <c r="B46" s="35"/>
      <c r="C46" s="25">
        <v>1454500</v>
      </c>
      <c r="D46" s="11">
        <f>C46/C53</f>
        <v>0.22208480295604111</v>
      </c>
      <c r="I46" s="7" t="s">
        <v>28</v>
      </c>
      <c r="J46" s="7"/>
      <c r="K46" s="7"/>
      <c r="L46" s="16">
        <v>143800</v>
      </c>
      <c r="M46" s="8">
        <f>L46/L50</f>
        <v>0.29311047696697923</v>
      </c>
    </row>
    <row r="47" spans="1:16" x14ac:dyDescent="0.25">
      <c r="A47" s="35" t="s">
        <v>14</v>
      </c>
      <c r="B47" s="35"/>
      <c r="C47" s="25">
        <v>1207950</v>
      </c>
      <c r="D47" s="11">
        <f>C47/C53</f>
        <v>0.18443955842609133</v>
      </c>
      <c r="I47" s="7" t="s">
        <v>29</v>
      </c>
      <c r="J47" s="7"/>
      <c r="K47" s="7"/>
      <c r="L47" s="16">
        <v>50000</v>
      </c>
      <c r="M47" s="8">
        <f>L47/L50</f>
        <v>0.10191602119853241</v>
      </c>
    </row>
    <row r="48" spans="1:16" x14ac:dyDescent="0.25">
      <c r="A48" s="35" t="s">
        <v>15</v>
      </c>
      <c r="B48" s="35"/>
      <c r="C48" s="25">
        <v>366950</v>
      </c>
      <c r="D48" s="11">
        <f>C48/C53</f>
        <v>5.6028888583512744E-2</v>
      </c>
      <c r="I48" s="7" t="s">
        <v>30</v>
      </c>
      <c r="J48" s="7"/>
      <c r="K48" s="7"/>
      <c r="L48" s="16">
        <v>50000</v>
      </c>
      <c r="M48" s="8">
        <f>L48/L50</f>
        <v>0.10191602119853241</v>
      </c>
    </row>
    <row r="49" spans="1:15" x14ac:dyDescent="0.25">
      <c r="A49" s="35" t="s">
        <v>16</v>
      </c>
      <c r="B49" s="35"/>
      <c r="C49" s="25">
        <v>490600</v>
      </c>
      <c r="D49" s="11">
        <f>C49/C53</f>
        <v>7.4908768876063098E-2</v>
      </c>
      <c r="I49" s="10" t="s">
        <v>31</v>
      </c>
      <c r="J49" s="10"/>
      <c r="K49" s="10"/>
      <c r="L49" s="22">
        <v>148000</v>
      </c>
      <c r="M49" s="21">
        <f>L49/L50</f>
        <v>0.3016714227476559</v>
      </c>
    </row>
    <row r="50" spans="1:15" x14ac:dyDescent="0.25">
      <c r="A50" s="35" t="s">
        <v>17</v>
      </c>
      <c r="B50" s="35"/>
      <c r="C50" s="25">
        <v>50000</v>
      </c>
      <c r="D50" s="11">
        <f>C50/C53</f>
        <v>7.6344036767288107E-3</v>
      </c>
      <c r="I50" s="7" t="s">
        <v>32</v>
      </c>
      <c r="J50" s="7"/>
      <c r="K50" s="7"/>
      <c r="L50" s="16">
        <f>98800+143800+50000+50000+148000</f>
        <v>490600</v>
      </c>
      <c r="M50" s="8">
        <f>SUM(M45:M49)</f>
        <v>1</v>
      </c>
    </row>
    <row r="51" spans="1:15" x14ac:dyDescent="0.25">
      <c r="A51" s="36" t="s">
        <v>18</v>
      </c>
      <c r="B51" s="36"/>
      <c r="C51" s="28">
        <f>886200</f>
        <v>886200</v>
      </c>
      <c r="D51" s="29">
        <f>C51/C53</f>
        <v>0.13531217076634144</v>
      </c>
    </row>
    <row r="52" spans="1:15" ht="15" customHeight="1" x14ac:dyDescent="0.25">
      <c r="A52" s="32" t="s">
        <v>37</v>
      </c>
      <c r="B52" s="32"/>
      <c r="C52" s="26">
        <v>55600</v>
      </c>
      <c r="D52" s="24">
        <f>C52/C53</f>
        <v>8.4894568885224373E-3</v>
      </c>
    </row>
    <row r="53" spans="1:15" x14ac:dyDescent="0.25">
      <c r="A53" s="27" t="s">
        <v>21</v>
      </c>
      <c r="B53" s="27"/>
      <c r="C53" s="28">
        <f>SUM(C45:C52)</f>
        <v>6549300</v>
      </c>
      <c r="D53" s="29">
        <f>SUM(D45:D52)</f>
        <v>1.0000000000000002</v>
      </c>
    </row>
    <row r="54" spans="1:15" x14ac:dyDescent="0.25">
      <c r="A54" s="27"/>
      <c r="B54" s="27"/>
      <c r="C54" s="28"/>
      <c r="D54" s="29"/>
    </row>
    <row r="55" spans="1:15" x14ac:dyDescent="0.25">
      <c r="A55" s="27" t="s">
        <v>24</v>
      </c>
      <c r="B55" s="27"/>
      <c r="C55" s="28">
        <f>C41-C53</f>
        <v>-203600</v>
      </c>
      <c r="D55" s="30">
        <f>C55/C41</f>
        <v>-3.208471878594954E-2</v>
      </c>
    </row>
    <row r="56" spans="1:15" x14ac:dyDescent="0.25">
      <c r="A56" s="31" t="s">
        <v>25</v>
      </c>
      <c r="B56" s="7"/>
      <c r="C56" s="12"/>
    </row>
    <row r="57" spans="1:15" x14ac:dyDescent="0.25">
      <c r="C57" s="2"/>
    </row>
    <row r="58" spans="1:15" x14ac:dyDescent="0.25">
      <c r="E58" s="5"/>
    </row>
    <row r="59" spans="1:15" x14ac:dyDescent="0.25">
      <c r="C59" s="3"/>
      <c r="O59" s="5"/>
    </row>
    <row r="60" spans="1:15" x14ac:dyDescent="0.25">
      <c r="D60" s="4"/>
    </row>
    <row r="64" spans="1:15" x14ac:dyDescent="0.25">
      <c r="A64" s="6"/>
      <c r="B64" s="6"/>
      <c r="C64" s="9"/>
    </row>
    <row r="65" spans="1:3" x14ac:dyDescent="0.25">
      <c r="A65" s="6"/>
      <c r="B65" s="6"/>
      <c r="C65" s="9"/>
    </row>
    <row r="66" spans="1:3" x14ac:dyDescent="0.25">
      <c r="A66" s="6"/>
      <c r="B66" s="6"/>
      <c r="C66" s="9"/>
    </row>
  </sheetData>
  <mergeCells count="12">
    <mergeCell ref="A50:B50"/>
    <mergeCell ref="A51:B51"/>
    <mergeCell ref="A36:G36"/>
    <mergeCell ref="A37:G37"/>
    <mergeCell ref="I36:P36"/>
    <mergeCell ref="I37:P37"/>
    <mergeCell ref="I38:P38"/>
    <mergeCell ref="A45:B45"/>
    <mergeCell ref="A46:B46"/>
    <mergeCell ref="A47:B47"/>
    <mergeCell ref="A48:B48"/>
    <mergeCell ref="A49:B49"/>
  </mergeCells>
  <printOptions horizontalCentered="1" verticalCentered="1"/>
  <pageMargins left="0.25" right="0.25" top="0.75" bottom="0.75" header="0.3" footer="0.3"/>
  <pageSetup scale="61" orientation="landscape" horizontalDpi="4294967293" verticalDpi="300" r:id="rId1"/>
  <headerFooter>
    <oddHeader>&amp;C&amp;"-,Bold"&amp;14Health and Rec Expense Breakdown
2015 - 2016</oddHeader>
    <oddFooter>&amp;CHR Fee 2015-16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accts Revenue15.16 </vt:lpstr>
      <vt:lpstr>All accts15.16</vt:lpstr>
      <vt:lpstr>H&amp;R Exp Detail15.16</vt:lpstr>
      <vt:lpstr>'All accts Revenue15.16 '!Print_Area</vt:lpstr>
      <vt:lpstr>'All accts15.16'!Print_Area</vt:lpstr>
      <vt:lpstr>'H&amp;R Exp Detail15.16'!Print_Area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2015-09-25T20:34:51Z</dcterms:created>
  <dcterms:modified xsi:type="dcterms:W3CDTF">2015-12-12T22:47:48Z</dcterms:modified>
</cp:coreProperties>
</file>